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ECT AID\ASR\ASR Tables\2020-2021 ASR Tables\Table 10 Literary Fund\"/>
    </mc:Choice>
  </mc:AlternateContent>
  <bookViews>
    <workbookView xWindow="75" yWindow="-30" windowWidth="19440" windowHeight="9570"/>
  </bookViews>
  <sheets>
    <sheet name="Table 10" sheetId="3" r:id="rId1"/>
  </sheets>
  <definedNames>
    <definedName name="_xlnm.Print_Area" localSheetId="0">'Table 10'!$A$2:$O$63</definedName>
    <definedName name="Print_Area_MI" localSheetId="0">'Table 10'!$A$2:$O$62</definedName>
    <definedName name="Print_Area_MI">#REF!</definedName>
    <definedName name="_xlnm.Print_Titles" localSheetId="0">'Table 10'!$A:$B</definedName>
  </definedNames>
  <calcPr calcId="162913"/>
</workbook>
</file>

<file path=xl/calcChain.xml><?xml version="1.0" encoding="utf-8"?>
<calcChain xmlns="http://schemas.openxmlformats.org/spreadsheetml/2006/main">
  <c r="O45" i="3" l="1"/>
  <c r="O32" i="3"/>
  <c r="O16" i="3"/>
  <c r="O24" i="3"/>
  <c r="O21" i="3"/>
  <c r="O11" i="3"/>
  <c r="O15" i="3" l="1"/>
  <c r="O14" i="3"/>
  <c r="O13" i="3"/>
  <c r="O12" i="3"/>
  <c r="N28" i="3" l="1"/>
  <c r="M28" i="3"/>
  <c r="L28" i="3"/>
  <c r="K28" i="3"/>
  <c r="J28" i="3"/>
  <c r="I28" i="3"/>
  <c r="H28" i="3"/>
  <c r="G28" i="3"/>
  <c r="F28" i="3"/>
  <c r="E28" i="3"/>
  <c r="D28" i="3"/>
  <c r="C28" i="3"/>
  <c r="O27" i="3"/>
  <c r="O26" i="3"/>
  <c r="O25" i="3"/>
  <c r="O23" i="3"/>
  <c r="O22" i="3"/>
  <c r="O20" i="3"/>
  <c r="O19" i="3"/>
  <c r="O18" i="3"/>
  <c r="O17" i="3"/>
  <c r="O10" i="3"/>
  <c r="O28" i="3" l="1"/>
  <c r="E56" i="3"/>
  <c r="F56" i="3"/>
  <c r="G56" i="3"/>
  <c r="H56" i="3"/>
  <c r="I56" i="3"/>
  <c r="J56" i="3"/>
  <c r="K56" i="3"/>
  <c r="L56" i="3"/>
  <c r="M56" i="3"/>
  <c r="D56" i="3"/>
  <c r="A49" i="3" l="1"/>
  <c r="N63" i="3"/>
  <c r="M63" i="3"/>
  <c r="L63" i="3"/>
  <c r="J63" i="3"/>
  <c r="H63" i="3"/>
  <c r="G63" i="3"/>
  <c r="F63" i="3"/>
  <c r="E63" i="3"/>
  <c r="D63" i="3"/>
  <c r="C63" i="3"/>
  <c r="N60" i="3"/>
  <c r="M60" i="3"/>
  <c r="L60" i="3"/>
  <c r="K60" i="3"/>
  <c r="J60" i="3"/>
  <c r="I60" i="3"/>
  <c r="H60" i="3"/>
  <c r="G60" i="3"/>
  <c r="F60" i="3"/>
  <c r="E60" i="3"/>
  <c r="D60" i="3"/>
  <c r="C60" i="3"/>
  <c r="N52" i="3"/>
  <c r="N56" i="3" s="1"/>
  <c r="N53" i="3"/>
  <c r="C56" i="3"/>
  <c r="O46" i="3"/>
  <c r="X44" i="3"/>
  <c r="Z43" i="3"/>
  <c r="Y43" i="3"/>
  <c r="X40" i="3"/>
  <c r="N40" i="3"/>
  <c r="M40" i="3"/>
  <c r="L40" i="3"/>
  <c r="K40" i="3"/>
  <c r="J40" i="3"/>
  <c r="I40" i="3"/>
  <c r="H40" i="3"/>
  <c r="G40" i="3"/>
  <c r="F40" i="3"/>
  <c r="E40" i="3"/>
  <c r="D40" i="3"/>
  <c r="C40" i="3"/>
  <c r="N39" i="3"/>
  <c r="M39" i="3"/>
  <c r="L39" i="3"/>
  <c r="K39" i="3"/>
  <c r="J39" i="3"/>
  <c r="I39" i="3"/>
  <c r="H39" i="3"/>
  <c r="G39" i="3"/>
  <c r="F39" i="3"/>
  <c r="E39" i="3"/>
  <c r="D39" i="3"/>
  <c r="C39" i="3"/>
  <c r="S38" i="3"/>
  <c r="O38" i="3"/>
  <c r="S37" i="3"/>
  <c r="O37" i="3"/>
  <c r="S36" i="3"/>
  <c r="O36" i="3"/>
  <c r="X35" i="3"/>
  <c r="S35" i="3" s="1"/>
  <c r="Q25" i="3" s="1"/>
  <c r="S34" i="3"/>
  <c r="O34" i="3"/>
  <c r="S33" i="3"/>
  <c r="O33" i="3"/>
  <c r="S32" i="3"/>
  <c r="Q24" i="3" s="1"/>
  <c r="S31" i="3"/>
  <c r="O31" i="3"/>
  <c r="S30" i="3"/>
  <c r="S29" i="3"/>
  <c r="N29" i="3"/>
  <c r="M29" i="3"/>
  <c r="J29" i="3"/>
  <c r="H29" i="3"/>
  <c r="G29" i="3"/>
  <c r="E29" i="3"/>
  <c r="D29" i="3"/>
  <c r="C29" i="3"/>
  <c r="X28" i="3"/>
  <c r="S28" i="3" s="1"/>
  <c r="S27" i="3"/>
  <c r="S26" i="3"/>
  <c r="X25" i="3"/>
  <c r="S25" i="3" s="1"/>
  <c r="S24" i="3"/>
  <c r="S23" i="3"/>
  <c r="S22" i="3"/>
  <c r="L29" i="3"/>
  <c r="F29" i="3"/>
  <c r="S21" i="3"/>
  <c r="S20" i="3"/>
  <c r="X19" i="3"/>
  <c r="S19" i="3" s="1"/>
  <c r="X18" i="3"/>
  <c r="S18" i="3" s="1"/>
  <c r="K63" i="3"/>
  <c r="I63" i="3"/>
  <c r="X17" i="3"/>
  <c r="S17" i="3"/>
  <c r="Q22" i="3" s="1"/>
  <c r="S16" i="3"/>
  <c r="S15" i="3"/>
  <c r="S14" i="3"/>
  <c r="X13" i="3"/>
  <c r="S13" i="3" s="1"/>
  <c r="S12" i="3"/>
  <c r="S11" i="3"/>
  <c r="S10" i="3"/>
  <c r="N7" i="3"/>
  <c r="M7" i="3"/>
  <c r="L7" i="3"/>
  <c r="K7" i="3"/>
  <c r="J7" i="3"/>
  <c r="I7" i="3"/>
  <c r="H7" i="3"/>
  <c r="G7" i="3"/>
  <c r="F7" i="3"/>
  <c r="E7" i="3"/>
  <c r="D7" i="3"/>
  <c r="C7" i="3"/>
  <c r="O7" i="3"/>
  <c r="H43" i="3" l="1"/>
  <c r="H47" i="3" s="1"/>
  <c r="O44" i="3"/>
  <c r="F43" i="3"/>
  <c r="F47" i="3" s="1"/>
  <c r="O40" i="3"/>
  <c r="D43" i="3"/>
  <c r="D47" i="3" s="1"/>
  <c r="E43" i="3"/>
  <c r="E47" i="3" s="1"/>
  <c r="M43" i="3"/>
  <c r="I29" i="3"/>
  <c r="I43" i="3" s="1"/>
  <c r="O39" i="3"/>
  <c r="J43" i="3"/>
  <c r="J47" i="3" s="1"/>
  <c r="N43" i="3"/>
  <c r="K29" i="3"/>
  <c r="K43" i="3" s="1"/>
  <c r="C43" i="3"/>
  <c r="C47" i="3" s="1"/>
  <c r="G43" i="3"/>
  <c r="G47" i="3" s="1"/>
  <c r="S43" i="3"/>
  <c r="S47" i="3" s="1"/>
  <c r="L43" i="3"/>
  <c r="X43" i="3"/>
  <c r="X46" i="3" s="1"/>
  <c r="Q26" i="3" l="1"/>
  <c r="Q28" i="3" s="1"/>
  <c r="K47" i="3"/>
  <c r="I47" i="3"/>
  <c r="L47" i="3"/>
  <c r="N47" i="3"/>
  <c r="M47" i="3"/>
  <c r="O29" i="3"/>
  <c r="O42" i="3" l="1"/>
  <c r="O43" i="3" s="1"/>
  <c r="O47" i="3" s="1"/>
</calcChain>
</file>

<file path=xl/sharedStrings.xml><?xml version="1.0" encoding="utf-8"?>
<sst xmlns="http://schemas.openxmlformats.org/spreadsheetml/2006/main" count="264" uniqueCount="111">
  <si>
    <t>REPORT OF THE LITERARY FUND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</si>
  <si>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</si>
  <si>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</si>
  <si>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</si>
  <si>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</si>
  <si>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</si>
  <si>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</si>
  <si>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</si>
  <si>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</si>
  <si>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</si>
  <si>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</si>
  <si>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</si>
  <si>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YEAR TO DATE</t>
  </si>
  <si>
    <t>BEGINNING FUND BALANCE:</t>
  </si>
  <si>
    <t>CASH &amp; INVESTMENTS</t>
  </si>
  <si>
    <t xml:space="preserve">      TOTAL BEGINNING BALANCE</t>
  </si>
  <si>
    <t>RECEIPTS:</t>
  </si>
  <si>
    <t xml:space="preserve">    REVENUES:</t>
  </si>
  <si>
    <t>INTEREST ON INVESTMENTS</t>
  </si>
  <si>
    <t>INVESTMENT FEES</t>
  </si>
  <si>
    <t xml:space="preserve">INTEREST ON UCP BALANCES </t>
  </si>
  <si>
    <t xml:space="preserve">FINES, FEES AND FORFEITURES </t>
  </si>
  <si>
    <t xml:space="preserve">    TRANSFERS FROM VPSA 1987 GENERAL FUND</t>
  </si>
  <si>
    <t xml:space="preserve">    TRANSFERS IN:</t>
  </si>
  <si>
    <t xml:space="preserve">UNCLAIMED PROPERTY </t>
  </si>
  <si>
    <t xml:space="preserve">INTEREST ON FINES, FORFEITURES </t>
  </si>
  <si>
    <t>ESCHEATS</t>
  </si>
  <si>
    <t>UNCLAIMED LOTTERY PRIZES</t>
  </si>
  <si>
    <t>FINES, FEES AND FORFEITURES</t>
  </si>
  <si>
    <t>MISCELLANEOUS</t>
  </si>
  <si>
    <t xml:space="preserve">      TOTAL TRANSFERS</t>
  </si>
  <si>
    <t xml:space="preserve">      TOTAL RECEIPTS</t>
  </si>
  <si>
    <t>DISBURSEMENTS:</t>
  </si>
  <si>
    <t>INTEREST SUBSIDY PROGRAM (GRANTS)</t>
  </si>
  <si>
    <t>EQUIP TECH PMTS/DEBT SERVICE</t>
  </si>
  <si>
    <t>LOAN DISBURSEMENTS</t>
  </si>
  <si>
    <t>TRANSFERS OUT:</t>
  </si>
  <si>
    <t xml:space="preserve">          TOTAL TRANSFERS OUT</t>
  </si>
  <si>
    <t xml:space="preserve">          TOTAL DISBURSEMENTS</t>
  </si>
  <si>
    <t xml:space="preserve">ENDING BALANCE </t>
  </si>
  <si>
    <t>TOTAL BALANCE</t>
  </si>
  <si>
    <t xml:space="preserve">LESS ENCUMBERED FUNDS </t>
  </si>
  <si>
    <t>ENDING FUND BALANCE</t>
  </si>
  <si>
    <t>TEMPORARY LOANS RECEIVABLE</t>
  </si>
  <si>
    <t>LOANS RECEIVABLE - BEGINNING</t>
  </si>
  <si>
    <t xml:space="preserve">    LOANS RECEIVABLE - ENDING</t>
  </si>
  <si>
    <t xml:space="preserve">      TRANFERS TO GENERAL FUND</t>
  </si>
  <si>
    <t xml:space="preserve">      TRANFERS TO VPSA</t>
  </si>
  <si>
    <t xml:space="preserve">      TRANFERS TO DOE (Teacher Retirement)</t>
  </si>
  <si>
    <t>INTEREST ON PERM LITERARY LOANS</t>
  </si>
  <si>
    <t>INTEREST ON TEMP LITERARY LOANS</t>
  </si>
  <si>
    <t xml:space="preserve">    RECEIPT OF LOAN PRINCIPAL PAYMENTS</t>
  </si>
  <si>
    <t>TAX EXEMPT LOANS</t>
  </si>
  <si>
    <t>TAXABLE LOANS</t>
  </si>
  <si>
    <t xml:space="preserve">    TOTAL PERMANENT LOANS RECEIVABLE</t>
  </si>
  <si>
    <t>loan check figure</t>
  </si>
  <si>
    <t>LOANS CONVERTED TO PERMANENT STATUS</t>
  </si>
  <si>
    <t>LOAN PRINCIPAL PAYDOWN</t>
  </si>
  <si>
    <t>PERMANENT LOANS RECEIVABLE</t>
  </si>
  <si>
    <t>VPSA</t>
  </si>
  <si>
    <t>Regulatory Board Application Fees</t>
  </si>
  <si>
    <t>Regulatory Board Monetary Penalty &amp; Late Fees</t>
  </si>
  <si>
    <t>Interest on Literary Fund</t>
  </si>
  <si>
    <t>Interest From Other Sources</t>
  </si>
  <si>
    <t>Fines, Fort, Courts Fees Costs Penalties</t>
  </si>
  <si>
    <t>Processing Fees</t>
  </si>
  <si>
    <t>Criminal History Fee</t>
  </si>
  <si>
    <t>Bad Check Fee</t>
  </si>
  <si>
    <t>Fines Imposed by Industrial Commission</t>
  </si>
  <si>
    <t>Fines Imposed by State Corporation Commission</t>
  </si>
  <si>
    <t>Court Technology Fee</t>
  </si>
  <si>
    <t>Civil Penalties/Charges-Environmental Pollution</t>
  </si>
  <si>
    <t>Pay to Circuit Court Clerks for Commission</t>
  </si>
  <si>
    <t>For Deficiency of Guarantee Dep Agric</t>
  </si>
  <si>
    <t>From Recipients of Commodity Distribution</t>
  </si>
  <si>
    <t>Civil Penalties for Licensure Violations</t>
  </si>
  <si>
    <t>Property Escheated by Appointed Escheater</t>
  </si>
  <si>
    <t>Other Revenue</t>
  </si>
  <si>
    <t>Proceeds From Unclaimed Property</t>
  </si>
  <si>
    <t>Proceeds From Unclaimed Lottery Prizes</t>
  </si>
  <si>
    <t>Miscellaneous Revenues</t>
  </si>
  <si>
    <t>Total</t>
  </si>
  <si>
    <t>Copy this data to CM</t>
  </si>
  <si>
    <t>column and Paste Values</t>
  </si>
  <si>
    <t>Copy this data from the .pdf file sent by DOA (some maniputlation will be necessary)</t>
  </si>
  <si>
    <t>Miscellaneous Licenses, Permits &amp; Fees</t>
  </si>
  <si>
    <t>Private Security Firm Regulatory Fees</t>
  </si>
  <si>
    <t>Interest on DelinquentTaxes</t>
  </si>
  <si>
    <t>Interest- Fines, Forteitures</t>
  </si>
  <si>
    <t>Fines and Forteited Recognizances 2:c21</t>
  </si>
  <si>
    <t>Forteited Property</t>
  </si>
  <si>
    <t>Ref-Expense &amp; Mise Disb Made Prior</t>
  </si>
  <si>
    <t>(Convert .pdf file to recognize text; copy each column separately)</t>
  </si>
  <si>
    <t>(Jun 2nd trf .pdf data)</t>
  </si>
  <si>
    <t>(Jun "true-up" .pdf data)</t>
  </si>
  <si>
    <t>MISCELLANEOUS REVENUE</t>
  </si>
  <si>
    <t>(October .pdf data)</t>
  </si>
  <si>
    <t xml:space="preserve">    DEFERRED REVENUE; FINES</t>
  </si>
  <si>
    <t>LESS DEFERRED REVENUE</t>
  </si>
  <si>
    <t xml:space="preserve">     JUNE </t>
  </si>
  <si>
    <t>Cardinal AGY (222) Payable</t>
  </si>
  <si>
    <t>Cardinal AGY (154) Payable</t>
  </si>
  <si>
    <t>Proceeds From Sale of Surplus</t>
  </si>
  <si>
    <t>Cash transfer in - Non GF BU 22200</t>
  </si>
  <si>
    <t>Cash Transfer In- Non GF BU 99900</t>
  </si>
  <si>
    <t>End of worksheet</t>
  </si>
  <si>
    <t xml:space="preserve">     JUNE</t>
  </si>
  <si>
    <t>no data</t>
  </si>
  <si>
    <t>This is a table showing the financial activity of the Literary Fund in fiscal year 2021</t>
  </si>
  <si>
    <t>FISCAL YEAR 2021</t>
  </si>
  <si>
    <t>LESS CASH TO COVER $80,000,000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</si>
</sst>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[Red]_(* \(#,##0\);_(* &quot;-&quot;_);_(@_)"/>
    <numFmt numFmtId="165" formatCode="_(* #,##0.00_);[Red]_(* \(#,##0.00\);_(* &quot;-&quot;_);_(@_)"/>
  </numFmts>
  <fonts count="23" x14ac:knownFonts="1"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theme="0"/>
      <name val="Times New Roman"/>
      <family val="1"/>
    </font>
    <font>
      <b/>
      <sz val="12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7" applyNumberFormat="0" applyAlignment="0" applyProtection="0"/>
    <xf numFmtId="0" fontId="12" fillId="8" borderId="8" applyNumberFormat="0" applyAlignment="0" applyProtection="0"/>
    <xf numFmtId="0" fontId="13" fillId="8" borderId="7" applyNumberFormat="0" applyAlignment="0" applyProtection="0"/>
    <xf numFmtId="0" fontId="14" fillId="0" borderId="9" applyNumberFormat="0" applyFill="0" applyAlignment="0" applyProtection="0"/>
    <xf numFmtId="0" fontId="15" fillId="9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1" fillId="10" borderId="11" applyNumberFormat="0" applyFont="0" applyAlignment="0" applyProtection="0"/>
  </cellStyleXfs>
  <cellXfs count="84">
    <xf numFmtId="0" fontId="0" fillId="0" borderId="0" xfId="0"/>
    <xf numFmtId="0" fontId="3" fillId="0" borderId="0" xfId="0" applyFont="1"/>
    <xf numFmtId="0" fontId="3" fillId="0" borderId="0" xfId="0" applyFont="1" applyFill="1"/>
    <xf numFmtId="164" fontId="3" fillId="0" borderId="0" xfId="1" applyFont="1"/>
    <xf numFmtId="165" fontId="3" fillId="0" borderId="0" xfId="1" applyNumberFormat="1" applyFont="1"/>
    <xf numFmtId="164" fontId="0" fillId="0" borderId="0" xfId="1" applyFont="1"/>
    <xf numFmtId="164" fontId="0" fillId="3" borderId="0" xfId="1" applyFont="1" applyFill="1"/>
    <xf numFmtId="164" fontId="3" fillId="0" borderId="0" xfId="1" applyFont="1" applyFill="1" applyProtection="1"/>
    <xf numFmtId="164" fontId="3" fillId="0" borderId="0" xfId="1" applyFont="1" applyFill="1"/>
    <xf numFmtId="165" fontId="3" fillId="0" borderId="0" xfId="1" applyNumberFormat="1" applyFont="1" applyFill="1"/>
    <xf numFmtId="164" fontId="0" fillId="0" borderId="0" xfId="1" applyFont="1" applyFill="1"/>
    <xf numFmtId="5" fontId="3" fillId="0" borderId="0" xfId="0" applyNumberFormat="1" applyFont="1" applyFill="1"/>
    <xf numFmtId="164" fontId="3" fillId="0" borderId="0" xfId="1" quotePrefix="1" applyFont="1" applyFill="1" applyAlignment="1">
      <alignment horizontal="left"/>
    </xf>
    <xf numFmtId="164" fontId="0" fillId="0" borderId="0" xfId="1" quotePrefix="1" applyFont="1" applyFill="1" applyAlignment="1">
      <alignment horizontal="left"/>
    </xf>
    <xf numFmtId="164" fontId="3" fillId="3" borderId="0" xfId="1" applyFont="1" applyFill="1"/>
    <xf numFmtId="37" fontId="3" fillId="0" borderId="0" xfId="0" applyNumberFormat="1" applyFont="1" applyFill="1"/>
    <xf numFmtId="37" fontId="3" fillId="0" borderId="0" xfId="0" quotePrefix="1" applyNumberFormat="1" applyFont="1" applyAlignment="1">
      <alignment horizontal="right"/>
    </xf>
    <xf numFmtId="37" fontId="3" fillId="0" borderId="0" xfId="0" applyNumberFormat="1" applyFont="1"/>
    <xf numFmtId="37" fontId="3" fillId="0" borderId="0" xfId="0" quotePrefix="1" applyNumberFormat="1" applyFont="1" applyFill="1" applyAlignment="1">
      <alignment horizontal="right"/>
    </xf>
    <xf numFmtId="165" fontId="3" fillId="0" borderId="2" xfId="1" applyNumberFormat="1" applyFont="1" applyFill="1" applyBorder="1"/>
    <xf numFmtId="164" fontId="0" fillId="0" borderId="2" xfId="1" applyFont="1" applyFill="1" applyBorder="1"/>
    <xf numFmtId="37" fontId="3" fillId="0" borderId="0" xfId="0" applyNumberFormat="1" applyFont="1" applyFill="1" applyBorder="1" applyProtection="1"/>
    <xf numFmtId="39" fontId="0" fillId="0" borderId="0" xfId="0" applyNumberFormat="1" applyFont="1" applyAlignment="1" applyProtection="1">
      <alignment horizontal="left"/>
    </xf>
    <xf numFmtId="0" fontId="0" fillId="0" borderId="0" xfId="0" applyFont="1"/>
    <xf numFmtId="0" fontId="0" fillId="0" borderId="0" xfId="0" applyFont="1" applyFill="1" applyProtection="1">
      <protection locked="0" hidden="1"/>
    </xf>
    <xf numFmtId="42" fontId="0" fillId="0" borderId="0" xfId="0" applyNumberFormat="1" applyFont="1" applyFill="1" applyProtection="1">
      <protection locked="0" hidden="1"/>
    </xf>
    <xf numFmtId="0" fontId="0" fillId="0" borderId="0" xfId="0" applyFont="1" applyFill="1"/>
    <xf numFmtId="1" fontId="0" fillId="0" borderId="0" xfId="0" applyNumberFormat="1" applyFont="1" applyFill="1"/>
    <xf numFmtId="1" fontId="0" fillId="0" borderId="0" xfId="0" applyNumberFormat="1" applyFont="1"/>
    <xf numFmtId="164" fontId="0" fillId="0" borderId="0" xfId="0" applyNumberFormat="1" applyFont="1"/>
    <xf numFmtId="39" fontId="0" fillId="0" borderId="0" xfId="0" applyNumberFormat="1" applyFont="1" applyFill="1" applyAlignment="1" applyProtection="1">
      <alignment horizontal="center"/>
    </xf>
    <xf numFmtId="39" fontId="0" fillId="0" borderId="0" xfId="0" quotePrefix="1" applyNumberFormat="1" applyFont="1" applyAlignment="1" applyProtection="1">
      <alignment horizontal="center"/>
    </xf>
    <xf numFmtId="0" fontId="0" fillId="0" borderId="0" xfId="0" applyFont="1" applyAlignment="1">
      <alignment horizontal="center"/>
    </xf>
    <xf numFmtId="39" fontId="0" fillId="0" borderId="0" xfId="0" applyNumberFormat="1" applyFont="1" applyAlignment="1" applyProtection="1">
      <alignment horizontal="center"/>
    </xf>
    <xf numFmtId="39" fontId="0" fillId="0" borderId="0" xfId="0" quotePrefix="1" applyNumberFormat="1" applyFont="1" applyFill="1" applyAlignment="1" applyProtection="1">
      <alignment horizontal="center"/>
    </xf>
    <xf numFmtId="39" fontId="0" fillId="0" borderId="0" xfId="0" applyNumberFormat="1" applyFont="1" applyFill="1" applyAlignment="1" applyProtection="1">
      <alignment horizontal="left"/>
    </xf>
    <xf numFmtId="37" fontId="0" fillId="0" borderId="0" xfId="0" applyNumberFormat="1" applyFont="1" applyFill="1" applyProtection="1"/>
    <xf numFmtId="164" fontId="0" fillId="0" borderId="0" xfId="1" applyFont="1" applyFill="1" applyProtection="1"/>
    <xf numFmtId="5" fontId="0" fillId="0" borderId="0" xfId="0" applyNumberFormat="1" applyFont="1" applyFill="1"/>
    <xf numFmtId="5" fontId="0" fillId="0" borderId="0" xfId="0" quotePrefix="1" applyNumberFormat="1" applyFont="1" applyFill="1" applyAlignment="1" applyProtection="1">
      <alignment horizontal="left"/>
    </xf>
    <xf numFmtId="42" fontId="0" fillId="0" borderId="1" xfId="0" applyNumberFormat="1" applyFont="1" applyFill="1" applyBorder="1" applyProtection="1"/>
    <xf numFmtId="164" fontId="0" fillId="0" borderId="1" xfId="1" applyFont="1" applyFill="1" applyBorder="1" applyProtection="1"/>
    <xf numFmtId="39" fontId="0" fillId="0" borderId="0" xfId="0" quotePrefix="1" applyNumberFormat="1" applyFont="1" applyFill="1" applyAlignment="1" applyProtection="1">
      <alignment horizontal="left"/>
    </xf>
    <xf numFmtId="39" fontId="0" fillId="0" borderId="0" xfId="0" quotePrefix="1" applyNumberFormat="1" applyFont="1" applyFill="1" applyBorder="1" applyAlignment="1" applyProtection="1">
      <alignment horizontal="left"/>
    </xf>
    <xf numFmtId="37" fontId="0" fillId="0" borderId="0" xfId="0" applyNumberFormat="1" applyFont="1" applyFill="1"/>
    <xf numFmtId="37" fontId="0" fillId="0" borderId="0" xfId="0" applyNumberFormat="1" applyFont="1" applyFill="1" applyAlignment="1" applyProtection="1">
      <alignment horizontal="left"/>
    </xf>
    <xf numFmtId="164" fontId="0" fillId="0" borderId="0" xfId="1" quotePrefix="1" applyFont="1" applyFill="1" applyAlignment="1" applyProtection="1">
      <alignment horizontal="right"/>
    </xf>
    <xf numFmtId="164" fontId="0" fillId="0" borderId="0" xfId="1" quotePrefix="1" applyFont="1" applyFill="1" applyBorder="1" applyAlignment="1" applyProtection="1">
      <alignment horizontal="right"/>
    </xf>
    <xf numFmtId="164" fontId="0" fillId="0" borderId="0" xfId="1" applyFont="1" applyFill="1" applyAlignment="1" applyProtection="1">
      <alignment horizontal="right"/>
    </xf>
    <xf numFmtId="164" fontId="0" fillId="0" borderId="0" xfId="1" applyFont="1" applyFill="1" applyBorder="1" applyProtection="1"/>
    <xf numFmtId="164" fontId="0" fillId="0" borderId="3" xfId="1" applyFont="1" applyFill="1" applyBorder="1" applyProtection="1"/>
    <xf numFmtId="37" fontId="0" fillId="0" borderId="0" xfId="0" applyNumberFormat="1" applyFont="1"/>
    <xf numFmtId="37" fontId="0" fillId="0" borderId="0" xfId="0" quotePrefix="1" applyNumberFormat="1" applyFont="1" applyFill="1" applyAlignment="1" applyProtection="1">
      <alignment horizontal="left"/>
    </xf>
    <xf numFmtId="0" fontId="0" fillId="0" borderId="0" xfId="0" applyFont="1" applyBorder="1"/>
    <xf numFmtId="42" fontId="0" fillId="0" borderId="2" xfId="0" applyNumberFormat="1" applyFont="1" applyFill="1" applyBorder="1" applyProtection="1"/>
    <xf numFmtId="42" fontId="0" fillId="0" borderId="0" xfId="0" applyNumberFormat="1" applyFont="1" applyFill="1" applyBorder="1" applyProtection="1"/>
    <xf numFmtId="0" fontId="0" fillId="0" borderId="0" xfId="0" quotePrefix="1" applyFont="1" applyAlignment="1">
      <alignment horizontal="left"/>
    </xf>
    <xf numFmtId="3" fontId="0" fillId="0" borderId="0" xfId="0" applyNumberFormat="1" applyFont="1" applyFill="1" applyAlignment="1">
      <alignment horizontal="center"/>
    </xf>
    <xf numFmtId="39" fontId="0" fillId="0" borderId="0" xfId="0" quotePrefix="1" applyNumberFormat="1" applyFont="1" applyAlignment="1" applyProtection="1">
      <alignment horizontal="left"/>
    </xf>
    <xf numFmtId="42" fontId="0" fillId="0" borderId="0" xfId="0" applyNumberFormat="1" applyFont="1" applyFill="1" applyProtection="1"/>
    <xf numFmtId="37" fontId="0" fillId="0" borderId="0" xfId="0" applyNumberFormat="1" applyFont="1" applyFill="1" applyBorder="1" applyProtection="1"/>
    <xf numFmtId="37" fontId="0" fillId="0" borderId="1" xfId="0" applyNumberFormat="1" applyFont="1" applyFill="1" applyBorder="1" applyProtection="1"/>
    <xf numFmtId="5" fontId="0" fillId="0" borderId="2" xfId="0" applyNumberFormat="1" applyFont="1" applyFill="1" applyBorder="1" applyProtection="1"/>
    <xf numFmtId="37" fontId="0" fillId="0" borderId="0" xfId="0" applyNumberFormat="1" applyFont="1" applyBorder="1" applyProtection="1"/>
    <xf numFmtId="37" fontId="0" fillId="0" borderId="0" xfId="0" applyNumberFormat="1" applyFont="1" applyProtection="1"/>
    <xf numFmtId="3" fontId="0" fillId="0" borderId="0" xfId="0" applyNumberFormat="1" applyFont="1"/>
    <xf numFmtId="39" fontId="0" fillId="2" borderId="0" xfId="0" applyNumberFormat="1" applyFont="1" applyFill="1" applyAlignment="1" applyProtection="1">
      <alignment horizontal="left"/>
    </xf>
    <xf numFmtId="165" fontId="0" fillId="2" borderId="0" xfId="1" applyNumberFormat="1" applyFont="1" applyFill="1" applyProtection="1"/>
    <xf numFmtId="37" fontId="0" fillId="0" borderId="0" xfId="0" applyNumberFormat="1" applyFont="1" applyAlignment="1" applyProtection="1">
      <alignment horizontal="right" vertical="top"/>
    </xf>
    <xf numFmtId="37" fontId="0" fillId="0" borderId="0" xfId="0" applyNumberFormat="1" applyFont="1" applyFill="1" applyAlignment="1" applyProtection="1">
      <alignment horizontal="right" vertical="top"/>
    </xf>
    <xf numFmtId="39" fontId="21" fillId="0" borderId="0" xfId="0" applyNumberFormat="1" applyFont="1" applyAlignment="1" applyProtection="1">
      <alignment horizontal="left"/>
    </xf>
    <xf numFmtId="39" fontId="22" fillId="0" borderId="0" xfId="0" quotePrefix="1" applyNumberFormat="1" applyFont="1" applyAlignment="1" applyProtection="1">
      <alignment horizontal="left"/>
    </xf>
    <xf numFmtId="164" fontId="0" fillId="0" borderId="0" xfId="0" applyNumberFormat="1" applyFont="1" applyFill="1"/>
    <xf numFmtId="37" fontId="0" fillId="0" borderId="0" xfId="1" applyNumberFormat="1" applyFont="1" applyFill="1" applyProtection="1"/>
    <xf numFmtId="37" fontId="0" fillId="0" borderId="1" xfId="1" applyNumberFormat="1" applyFont="1" applyFill="1" applyBorder="1" applyProtection="1"/>
    <xf numFmtId="37" fontId="0" fillId="0" borderId="0" xfId="1" applyNumberFormat="1" applyFont="1" applyFill="1" applyBorder="1" applyProtection="1"/>
    <xf numFmtId="37" fontId="0" fillId="0" borderId="3" xfId="1" applyNumberFormat="1" applyFont="1" applyFill="1" applyBorder="1" applyProtection="1"/>
    <xf numFmtId="37" fontId="21" fillId="0" borderId="0" xfId="0" applyNumberFormat="1" applyFont="1" applyFill="1" applyProtection="1"/>
    <xf numFmtId="164" fontId="21" fillId="0" borderId="0" xfId="1" applyFont="1" applyFill="1" applyProtection="1"/>
    <xf numFmtId="0" fontId="21" fillId="0" borderId="0" xfId="0" applyFont="1" applyFill="1"/>
    <xf numFmtId="37" fontId="0" fillId="0" borderId="2" xfId="1" applyNumberFormat="1" applyFont="1" applyFill="1" applyBorder="1" applyProtection="1"/>
    <xf numFmtId="0" fontId="21" fillId="0" borderId="0" xfId="0" applyFont="1" applyAlignment="1"/>
    <xf numFmtId="0" fontId="0" fillId="0" borderId="0" xfId="0" applyFont="1" applyAlignment="1">
      <alignment horizontal="left"/>
    </xf>
    <xf numFmtId="39" fontId="22" fillId="0" borderId="0" xfId="0" quotePrefix="1" applyNumberFormat="1" applyFont="1" applyAlignment="1" applyProtection="1">
      <alignment horizontal="left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3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/>
    <cellStyle name="Normal 3" xfId="42"/>
    <cellStyle name="Note 2" xfId="45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A71"/>
  <sheetViews>
    <sheetView showGridLines="0" tabSelected="1" zoomScale="80" zoomScaleNormal="80" zoomScaleSheetLayoutView="10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A2" sqref="A2:B2"/>
    </sheetView>
  </sheetViews>
  <sheetFormatPr defaultColWidth="13.75" defaultRowHeight="15.75" x14ac:dyDescent="0.25"/>
  <cols>
    <col min="1" max="1" width="4.25" style="23" customWidth="1"/>
    <col min="2" max="2" width="44.625" style="23" customWidth="1"/>
    <col min="3" max="4" width="13.25" style="26" bestFit="1" customWidth="1"/>
    <col min="5" max="5" width="13.25" style="23" bestFit="1" customWidth="1"/>
    <col min="6" max="6" width="13.25" style="26" bestFit="1" customWidth="1"/>
    <col min="7" max="9" width="13.25" style="23" bestFit="1" customWidth="1"/>
    <col min="10" max="10" width="13.375" style="23" bestFit="1" customWidth="1"/>
    <col min="11" max="13" width="13.25" style="23" bestFit="1" customWidth="1"/>
    <col min="14" max="14" width="13.25" style="26" bestFit="1" customWidth="1"/>
    <col min="15" max="15" width="14.75" style="23" bestFit="1" customWidth="1"/>
    <col min="16" max="16" width="13.75" style="23" customWidth="1"/>
    <col min="17" max="17" width="0" style="3" hidden="1" customWidth="1"/>
    <col min="18" max="18" width="0" style="1" hidden="1" customWidth="1"/>
    <col min="19" max="19" width="0" style="4" hidden="1" customWidth="1"/>
    <col min="20" max="20" width="0" style="1" hidden="1" customWidth="1"/>
    <col min="21" max="22" width="0" style="23" hidden="1" customWidth="1"/>
    <col min="23" max="23" width="13.75" style="5" hidden="1" customWidth="1"/>
    <col min="24" max="24" width="16" style="6" hidden="1" customWidth="1"/>
    <col min="25" max="25" width="18.875" style="5" hidden="1" customWidth="1"/>
    <col min="26" max="26" width="20.75" style="5" hidden="1" customWidth="1"/>
    <col min="27" max="16384" width="13.75" style="23"/>
  </cols>
  <sheetData>
    <row r="1" spans="1:27" ht="9" customHeight="1" x14ac:dyDescent="0.25">
      <c r="A1" s="81" t="s">
        <v>108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27" x14ac:dyDescent="0.25">
      <c r="A2" s="82" t="s">
        <v>0</v>
      </c>
      <c r="B2" s="82"/>
      <c r="C2" s="24"/>
      <c r="D2" s="25"/>
      <c r="E2" s="25"/>
      <c r="G2" s="26"/>
      <c r="H2" s="26"/>
      <c r="I2" s="26"/>
    </row>
    <row r="3" spans="1:27" x14ac:dyDescent="0.25">
      <c r="A3" s="83" t="s">
        <v>109</v>
      </c>
      <c r="B3" s="83"/>
      <c r="D3" s="27"/>
      <c r="E3" s="28"/>
      <c r="J3" s="29"/>
    </row>
    <row r="4" spans="1:27" x14ac:dyDescent="0.25">
      <c r="C4" s="30" t="s">
        <v>1</v>
      </c>
      <c r="D4" s="30" t="s">
        <v>2</v>
      </c>
      <c r="E4" s="31" t="s">
        <v>3</v>
      </c>
      <c r="F4" s="30" t="s">
        <v>4</v>
      </c>
      <c r="G4" s="32" t="s">
        <v>5</v>
      </c>
      <c r="H4" s="33" t="s">
        <v>6</v>
      </c>
      <c r="I4" s="33" t="s">
        <v>7</v>
      </c>
      <c r="J4" s="33" t="s">
        <v>8</v>
      </c>
      <c r="K4" s="33" t="s">
        <v>9</v>
      </c>
      <c r="L4" s="31" t="s">
        <v>10</v>
      </c>
      <c r="M4" s="31" t="s">
        <v>11</v>
      </c>
      <c r="N4" s="34" t="s">
        <v>106</v>
      </c>
      <c r="O4" s="33" t="s">
        <v>12</v>
      </c>
    </row>
    <row r="5" spans="1:27" s="26" customFormat="1" x14ac:dyDescent="0.25">
      <c r="A5" s="35" t="s">
        <v>13</v>
      </c>
      <c r="C5" s="77" t="s">
        <v>107</v>
      </c>
      <c r="D5" s="77" t="s">
        <v>107</v>
      </c>
      <c r="E5" s="77" t="s">
        <v>107</v>
      </c>
      <c r="F5" s="77" t="s">
        <v>107</v>
      </c>
      <c r="G5" s="77" t="s">
        <v>107</v>
      </c>
      <c r="H5" s="77" t="s">
        <v>107</v>
      </c>
      <c r="I5" s="77" t="s">
        <v>107</v>
      </c>
      <c r="J5" s="77" t="s">
        <v>107</v>
      </c>
      <c r="K5" s="77" t="s">
        <v>107</v>
      </c>
      <c r="L5" s="77" t="s">
        <v>107</v>
      </c>
      <c r="M5" s="77" t="s">
        <v>107</v>
      </c>
      <c r="N5" s="77" t="s">
        <v>107</v>
      </c>
      <c r="O5" s="77" t="s">
        <v>107</v>
      </c>
      <c r="Q5" s="8"/>
      <c r="R5" s="2"/>
      <c r="S5" s="9"/>
      <c r="T5" s="2"/>
      <c r="W5" s="10"/>
      <c r="X5" s="6"/>
      <c r="Y5" s="10"/>
      <c r="Z5" s="10"/>
    </row>
    <row r="6" spans="1:27" s="38" customFormat="1" x14ac:dyDescent="0.25">
      <c r="B6" s="39" t="s">
        <v>14</v>
      </c>
      <c r="C6" s="40">
        <v>131386241</v>
      </c>
      <c r="D6" s="40">
        <v>132969735</v>
      </c>
      <c r="E6" s="40">
        <v>137723296</v>
      </c>
      <c r="F6" s="40">
        <v>142937257</v>
      </c>
      <c r="G6" s="40">
        <v>147706759</v>
      </c>
      <c r="H6" s="40">
        <v>155600137</v>
      </c>
      <c r="I6" s="40">
        <v>168574241</v>
      </c>
      <c r="J6" s="40">
        <v>173942564</v>
      </c>
      <c r="K6" s="40">
        <v>177833966.69</v>
      </c>
      <c r="L6" s="40">
        <v>212097204</v>
      </c>
      <c r="M6" s="40">
        <v>151913338</v>
      </c>
      <c r="N6" s="40">
        <v>211130584</v>
      </c>
      <c r="O6" s="40">
        <v>131386241</v>
      </c>
      <c r="Q6" s="8"/>
      <c r="R6" s="11"/>
      <c r="S6" s="9"/>
      <c r="T6" s="11"/>
      <c r="W6" s="10"/>
      <c r="X6" s="6"/>
      <c r="Y6" s="10"/>
      <c r="Z6" s="10"/>
    </row>
    <row r="7" spans="1:27" s="26" customFormat="1" x14ac:dyDescent="0.25">
      <c r="B7" s="35" t="s">
        <v>15</v>
      </c>
      <c r="C7" s="41">
        <f>SUM(C6:C6)</f>
        <v>131386241</v>
      </c>
      <c r="D7" s="41">
        <f>SUM(D6:D6)</f>
        <v>132969735</v>
      </c>
      <c r="E7" s="41">
        <f>SUM(E6:E6)</f>
        <v>137723296</v>
      </c>
      <c r="F7" s="41">
        <f t="shared" ref="F7:N7" si="0">SUM(F6:F6)</f>
        <v>142937257</v>
      </c>
      <c r="G7" s="41">
        <f t="shared" si="0"/>
        <v>147706759</v>
      </c>
      <c r="H7" s="41">
        <f t="shared" si="0"/>
        <v>155600137</v>
      </c>
      <c r="I7" s="41">
        <f t="shared" si="0"/>
        <v>168574241</v>
      </c>
      <c r="J7" s="41">
        <f t="shared" si="0"/>
        <v>173942564</v>
      </c>
      <c r="K7" s="41">
        <f t="shared" si="0"/>
        <v>177833966.69</v>
      </c>
      <c r="L7" s="41">
        <f t="shared" si="0"/>
        <v>212097204</v>
      </c>
      <c r="M7" s="41">
        <f t="shared" si="0"/>
        <v>151913338</v>
      </c>
      <c r="N7" s="41">
        <f t="shared" si="0"/>
        <v>211130584</v>
      </c>
      <c r="O7" s="41">
        <f>SUM(O6:O6)</f>
        <v>131386241</v>
      </c>
      <c r="Q7" s="8"/>
      <c r="R7" s="2"/>
      <c r="S7" s="9" t="s">
        <v>84</v>
      </c>
      <c r="T7" s="2"/>
      <c r="W7" s="10"/>
      <c r="X7" s="6"/>
      <c r="Y7" s="10"/>
      <c r="Z7" s="10"/>
    </row>
    <row r="8" spans="1:27" s="26" customFormat="1" x14ac:dyDescent="0.25">
      <c r="A8" s="35" t="s">
        <v>16</v>
      </c>
      <c r="C8" s="77" t="s">
        <v>107</v>
      </c>
      <c r="D8" s="77" t="s">
        <v>107</v>
      </c>
      <c r="E8" s="77" t="s">
        <v>107</v>
      </c>
      <c r="F8" s="77" t="s">
        <v>107</v>
      </c>
      <c r="G8" s="77" t="s">
        <v>107</v>
      </c>
      <c r="H8" s="77" t="s">
        <v>107</v>
      </c>
      <c r="I8" s="77" t="s">
        <v>107</v>
      </c>
      <c r="J8" s="77" t="s">
        <v>107</v>
      </c>
      <c r="K8" s="77" t="s">
        <v>107</v>
      </c>
      <c r="L8" s="77" t="s">
        <v>107</v>
      </c>
      <c r="M8" s="77" t="s">
        <v>107</v>
      </c>
      <c r="N8" s="77" t="s">
        <v>107</v>
      </c>
      <c r="O8" s="77" t="s">
        <v>107</v>
      </c>
      <c r="Q8" s="12" t="s">
        <v>82</v>
      </c>
      <c r="R8" s="2"/>
      <c r="S8" s="9" t="s">
        <v>92</v>
      </c>
      <c r="T8" s="2"/>
      <c r="W8" s="10"/>
      <c r="X8" s="6" t="s">
        <v>96</v>
      </c>
      <c r="Y8" s="13" t="s">
        <v>93</v>
      </c>
      <c r="Z8" s="13" t="s">
        <v>94</v>
      </c>
    </row>
    <row r="9" spans="1:27" s="26" customFormat="1" x14ac:dyDescent="0.25">
      <c r="A9" s="42" t="s">
        <v>17</v>
      </c>
      <c r="C9" s="77" t="s">
        <v>107</v>
      </c>
      <c r="D9" s="77" t="s">
        <v>107</v>
      </c>
      <c r="E9" s="77" t="s">
        <v>107</v>
      </c>
      <c r="F9" s="77" t="s">
        <v>107</v>
      </c>
      <c r="G9" s="77" t="s">
        <v>107</v>
      </c>
      <c r="H9" s="77" t="s">
        <v>107</v>
      </c>
      <c r="I9" s="77" t="s">
        <v>107</v>
      </c>
      <c r="J9" s="77" t="s">
        <v>107</v>
      </c>
      <c r="K9" s="77" t="s">
        <v>107</v>
      </c>
      <c r="L9" s="77" t="s">
        <v>107</v>
      </c>
      <c r="M9" s="77" t="s">
        <v>107</v>
      </c>
      <c r="N9" s="77" t="s">
        <v>107</v>
      </c>
      <c r="O9" s="77" t="s">
        <v>107</v>
      </c>
      <c r="Q9" s="12" t="s">
        <v>83</v>
      </c>
      <c r="R9" s="2"/>
      <c r="S9" s="9"/>
      <c r="T9" s="2"/>
      <c r="W9" s="10"/>
      <c r="X9" s="6"/>
      <c r="Y9" s="10"/>
      <c r="Z9" s="10"/>
    </row>
    <row r="10" spans="1:27" s="26" customFormat="1" x14ac:dyDescent="0.25">
      <c r="B10" s="42" t="s">
        <v>50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f t="shared" ref="O10:O16" si="1">SUM(C10:N10)</f>
        <v>0</v>
      </c>
      <c r="Q10" s="8"/>
      <c r="R10" s="2">
        <v>4002199</v>
      </c>
      <c r="S10" s="9">
        <f>+X10</f>
        <v>0</v>
      </c>
      <c r="T10" s="2" t="s">
        <v>85</v>
      </c>
      <c r="W10" s="10"/>
      <c r="X10" s="6"/>
      <c r="Y10" s="10"/>
      <c r="Z10" s="10"/>
      <c r="AA10" s="72"/>
    </row>
    <row r="11" spans="1:27" s="26" customFormat="1" x14ac:dyDescent="0.25">
      <c r="B11" s="42" t="s">
        <v>49</v>
      </c>
      <c r="C11" s="73">
        <v>202080</v>
      </c>
      <c r="D11" s="73">
        <v>392859</v>
      </c>
      <c r="E11" s="73">
        <v>266385</v>
      </c>
      <c r="F11" s="73">
        <v>49604</v>
      </c>
      <c r="G11" s="73">
        <v>96529</v>
      </c>
      <c r="H11" s="73">
        <v>430726</v>
      </c>
      <c r="I11" s="73">
        <v>130911</v>
      </c>
      <c r="J11" s="73">
        <v>219890</v>
      </c>
      <c r="K11" s="73">
        <v>50170</v>
      </c>
      <c r="L11" s="73">
        <v>91802</v>
      </c>
      <c r="M11" s="73">
        <v>0</v>
      </c>
      <c r="N11" s="73">
        <v>1478</v>
      </c>
      <c r="O11" s="73">
        <f t="shared" si="1"/>
        <v>1932434</v>
      </c>
      <c r="Q11" s="8"/>
      <c r="R11" s="2">
        <v>4002041</v>
      </c>
      <c r="S11" s="9">
        <f t="shared" ref="S11:S36" si="2">+X11</f>
        <v>0</v>
      </c>
      <c r="T11" s="2" t="s">
        <v>60</v>
      </c>
      <c r="W11" s="10"/>
      <c r="X11" s="6"/>
      <c r="Y11" s="10"/>
      <c r="Z11" s="10"/>
      <c r="AA11" s="72"/>
    </row>
    <row r="12" spans="1:27" s="26" customFormat="1" ht="15" customHeight="1" x14ac:dyDescent="0.25">
      <c r="B12" s="42" t="s">
        <v>18</v>
      </c>
      <c r="C12" s="73">
        <v>0</v>
      </c>
      <c r="D12" s="73">
        <v>0</v>
      </c>
      <c r="E12" s="73">
        <v>0</v>
      </c>
      <c r="F12" s="73">
        <v>408733</v>
      </c>
      <c r="G12" s="73">
        <v>0</v>
      </c>
      <c r="H12" s="73">
        <v>0</v>
      </c>
      <c r="I12" s="73">
        <v>309606</v>
      </c>
      <c r="J12" s="73">
        <v>0</v>
      </c>
      <c r="K12" s="73">
        <v>0</v>
      </c>
      <c r="L12" s="73">
        <v>318507</v>
      </c>
      <c r="M12" s="73">
        <v>0</v>
      </c>
      <c r="N12" s="73">
        <v>126240</v>
      </c>
      <c r="O12" s="73">
        <f t="shared" si="1"/>
        <v>1163086</v>
      </c>
      <c r="Q12" s="8"/>
      <c r="R12" s="2">
        <v>4002410</v>
      </c>
      <c r="S12" s="9">
        <f t="shared" si="2"/>
        <v>0</v>
      </c>
      <c r="T12" s="2" t="s">
        <v>86</v>
      </c>
      <c r="W12" s="10"/>
      <c r="X12" s="6"/>
      <c r="Y12" s="10"/>
      <c r="Z12" s="10"/>
      <c r="AA12" s="72"/>
    </row>
    <row r="13" spans="1:27" s="26" customFormat="1" ht="15.75" customHeight="1" x14ac:dyDescent="0.25">
      <c r="B13" s="35" t="s">
        <v>95</v>
      </c>
      <c r="C13" s="73">
        <v>0</v>
      </c>
      <c r="D13" s="73">
        <v>0</v>
      </c>
      <c r="E13" s="73">
        <v>0</v>
      </c>
      <c r="F13" s="73">
        <v>0</v>
      </c>
      <c r="G13" s="73">
        <v>10</v>
      </c>
      <c r="H13" s="73">
        <v>10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f t="shared" si="1"/>
        <v>20</v>
      </c>
      <c r="Q13" s="8"/>
      <c r="R13" s="2">
        <v>4002421</v>
      </c>
      <c r="S13" s="9">
        <f>+X13</f>
        <v>89312.76999999999</v>
      </c>
      <c r="T13" s="2" t="s">
        <v>61</v>
      </c>
      <c r="W13" s="10"/>
      <c r="X13" s="6">
        <f>48475+40837.77</f>
        <v>89312.76999999999</v>
      </c>
      <c r="Y13" s="10"/>
      <c r="Z13" s="10"/>
      <c r="AA13" s="72"/>
    </row>
    <row r="14" spans="1:27" s="26" customFormat="1" x14ac:dyDescent="0.25">
      <c r="B14" s="42" t="s">
        <v>19</v>
      </c>
      <c r="C14" s="73">
        <v>0</v>
      </c>
      <c r="D14" s="73">
        <v>0</v>
      </c>
      <c r="E14" s="73">
        <v>0</v>
      </c>
      <c r="F14" s="73">
        <v>-39205</v>
      </c>
      <c r="G14" s="73">
        <v>0</v>
      </c>
      <c r="H14" s="73">
        <v>0</v>
      </c>
      <c r="I14" s="73">
        <v>-43152</v>
      </c>
      <c r="J14" s="73">
        <v>0</v>
      </c>
      <c r="K14" s="73">
        <v>0</v>
      </c>
      <c r="L14" s="73">
        <v>-48132</v>
      </c>
      <c r="M14" s="73">
        <v>0</v>
      </c>
      <c r="N14" s="73">
        <v>-39349</v>
      </c>
      <c r="O14" s="73">
        <f t="shared" si="1"/>
        <v>-169838</v>
      </c>
      <c r="Q14" s="8"/>
      <c r="R14" s="2">
        <v>4007102</v>
      </c>
      <c r="S14" s="9">
        <f t="shared" si="2"/>
        <v>0</v>
      </c>
      <c r="T14" s="2" t="s">
        <v>87</v>
      </c>
      <c r="W14" s="10"/>
      <c r="X14" s="6"/>
      <c r="Y14" s="10"/>
      <c r="Z14" s="10"/>
      <c r="AA14" s="72"/>
    </row>
    <row r="15" spans="1:27" s="26" customFormat="1" x14ac:dyDescent="0.25">
      <c r="B15" s="42" t="s">
        <v>20</v>
      </c>
      <c r="C15" s="73">
        <v>0</v>
      </c>
      <c r="D15" s="73">
        <v>0</v>
      </c>
      <c r="E15" s="73">
        <v>0</v>
      </c>
      <c r="F15" s="73">
        <v>213443</v>
      </c>
      <c r="G15" s="73">
        <v>0</v>
      </c>
      <c r="H15" s="73">
        <v>0</v>
      </c>
      <c r="I15" s="73">
        <v>370497</v>
      </c>
      <c r="J15" s="73">
        <v>0</v>
      </c>
      <c r="K15" s="73">
        <v>0</v>
      </c>
      <c r="L15" s="73">
        <v>411036</v>
      </c>
      <c r="M15" s="73">
        <v>0</v>
      </c>
      <c r="N15" s="73">
        <v>143246</v>
      </c>
      <c r="O15" s="73">
        <f t="shared" si="1"/>
        <v>1138222</v>
      </c>
      <c r="Q15" s="8"/>
      <c r="R15" s="2">
        <v>4007103</v>
      </c>
      <c r="S15" s="9">
        <f t="shared" si="2"/>
        <v>0</v>
      </c>
      <c r="T15" s="2" t="s">
        <v>62</v>
      </c>
      <c r="W15" s="10"/>
      <c r="X15" s="6"/>
      <c r="Y15" s="10"/>
      <c r="Z15" s="10"/>
      <c r="AA15" s="72"/>
    </row>
    <row r="16" spans="1:27" s="26" customFormat="1" x14ac:dyDescent="0.25">
      <c r="B16" s="42" t="s">
        <v>21</v>
      </c>
      <c r="C16" s="73">
        <v>0</v>
      </c>
      <c r="D16" s="73">
        <v>5090</v>
      </c>
      <c r="E16" s="73">
        <v>2427</v>
      </c>
      <c r="F16" s="73">
        <v>24718</v>
      </c>
      <c r="G16" s="73">
        <v>1769</v>
      </c>
      <c r="H16" s="73">
        <v>15978</v>
      </c>
      <c r="I16" s="73">
        <v>60677</v>
      </c>
      <c r="J16" s="73">
        <v>3064</v>
      </c>
      <c r="K16" s="73">
        <v>6040</v>
      </c>
      <c r="L16" s="73">
        <v>28614</v>
      </c>
      <c r="M16" s="73">
        <v>12597</v>
      </c>
      <c r="N16" s="73">
        <v>13678</v>
      </c>
      <c r="O16" s="73">
        <f t="shared" si="1"/>
        <v>174652</v>
      </c>
      <c r="Q16" s="8"/>
      <c r="R16" s="2">
        <v>4007108</v>
      </c>
      <c r="S16" s="9">
        <f t="shared" si="2"/>
        <v>0</v>
      </c>
      <c r="T16" s="2" t="s">
        <v>63</v>
      </c>
      <c r="W16" s="10"/>
      <c r="X16" s="6"/>
      <c r="Y16" s="10"/>
      <c r="Z16" s="10"/>
      <c r="AA16" s="72"/>
    </row>
    <row r="17" spans="1:27" s="26" customFormat="1" x14ac:dyDescent="0.25">
      <c r="A17" s="43" t="s">
        <v>97</v>
      </c>
      <c r="B17" s="42"/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f t="shared" ref="O17:O27" si="3">SUM(C17:N17)</f>
        <v>0</v>
      </c>
      <c r="Q17" s="8"/>
      <c r="R17" s="2">
        <v>4007109</v>
      </c>
      <c r="S17" s="9">
        <f>+X17</f>
        <v>1404353.3399999999</v>
      </c>
      <c r="T17" s="2" t="s">
        <v>88</v>
      </c>
      <c r="W17" s="10"/>
      <c r="X17" s="10">
        <f>754917.24+649436.1</f>
        <v>1404353.3399999999</v>
      </c>
      <c r="Y17" s="10"/>
      <c r="Z17" s="10"/>
      <c r="AA17" s="72"/>
    </row>
    <row r="18" spans="1:27" s="26" customFormat="1" x14ac:dyDescent="0.25">
      <c r="A18" s="43" t="s">
        <v>51</v>
      </c>
      <c r="B18" s="42"/>
      <c r="C18" s="73">
        <v>1381414</v>
      </c>
      <c r="D18" s="73">
        <v>785915</v>
      </c>
      <c r="E18" s="73">
        <v>1045469</v>
      </c>
      <c r="F18" s="73">
        <v>1193027</v>
      </c>
      <c r="G18" s="73">
        <v>3738055</v>
      </c>
      <c r="H18" s="73">
        <v>8900127</v>
      </c>
      <c r="I18" s="73">
        <v>1117938</v>
      </c>
      <c r="J18" s="73">
        <v>734085</v>
      </c>
      <c r="K18" s="73">
        <v>911167</v>
      </c>
      <c r="L18" s="73">
        <v>1032383</v>
      </c>
      <c r="M18" s="73">
        <v>0</v>
      </c>
      <c r="N18" s="73">
        <v>24631</v>
      </c>
      <c r="O18" s="73">
        <f t="shared" si="3"/>
        <v>20864211</v>
      </c>
      <c r="Q18" s="8"/>
      <c r="R18" s="2">
        <v>4008000</v>
      </c>
      <c r="S18" s="9">
        <f>+X18</f>
        <v>1250</v>
      </c>
      <c r="T18" s="2" t="s">
        <v>64</v>
      </c>
      <c r="W18" s="10"/>
      <c r="X18" s="6">
        <f>750+500</f>
        <v>1250</v>
      </c>
      <c r="Y18" s="10"/>
      <c r="Z18" s="10"/>
      <c r="AA18" s="72"/>
    </row>
    <row r="19" spans="1:27" s="26" customFormat="1" x14ac:dyDescent="0.25">
      <c r="A19" s="42" t="s">
        <v>22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f t="shared" si="3"/>
        <v>0</v>
      </c>
      <c r="Q19" s="8"/>
      <c r="R19" s="2">
        <v>4008110</v>
      </c>
      <c r="S19" s="9">
        <f>+X19</f>
        <v>8405547.6600000001</v>
      </c>
      <c r="T19" s="2" t="s">
        <v>89</v>
      </c>
      <c r="W19" s="10"/>
      <c r="X19" s="6">
        <f>4343103.73+4062443.93</f>
        <v>8405547.6600000001</v>
      </c>
      <c r="Y19" s="10"/>
      <c r="Z19" s="10"/>
      <c r="AA19" s="72"/>
    </row>
    <row r="20" spans="1:27" s="26" customFormat="1" x14ac:dyDescent="0.25">
      <c r="A20" s="42" t="s">
        <v>23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/>
      <c r="K20" s="77">
        <v>0</v>
      </c>
      <c r="L20" s="77">
        <v>0</v>
      </c>
      <c r="M20" s="77">
        <v>0</v>
      </c>
      <c r="N20" s="77">
        <v>0</v>
      </c>
      <c r="O20" s="77">
        <f t="shared" si="3"/>
        <v>0</v>
      </c>
      <c r="Q20" s="8"/>
      <c r="R20" s="2">
        <v>4008111</v>
      </c>
      <c r="S20" s="9">
        <f>+X20</f>
        <v>2</v>
      </c>
      <c r="T20" s="2" t="s">
        <v>90</v>
      </c>
      <c r="W20" s="10"/>
      <c r="X20" s="6">
        <v>2</v>
      </c>
      <c r="Y20" s="10"/>
      <c r="Z20" s="10"/>
      <c r="AA20" s="72"/>
    </row>
    <row r="21" spans="1:27" s="26" customFormat="1" x14ac:dyDescent="0.25">
      <c r="B21" s="42" t="s">
        <v>24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30000000</v>
      </c>
      <c r="L21" s="73">
        <v>0</v>
      </c>
      <c r="M21" s="73">
        <v>55000000</v>
      </c>
      <c r="N21" s="73">
        <v>0</v>
      </c>
      <c r="O21" s="73">
        <f>SUM(C21:N21)</f>
        <v>85000000</v>
      </c>
      <c r="Q21" s="8"/>
      <c r="R21" s="2">
        <v>4008112</v>
      </c>
      <c r="S21" s="9">
        <f t="shared" si="2"/>
        <v>0</v>
      </c>
      <c r="T21" s="2" t="s">
        <v>65</v>
      </c>
      <c r="W21" s="10"/>
      <c r="X21" s="6"/>
      <c r="Y21" s="10"/>
      <c r="Z21" s="10"/>
      <c r="AA21" s="72"/>
    </row>
    <row r="22" spans="1:27" s="26" customFormat="1" x14ac:dyDescent="0.25">
      <c r="B22" s="42" t="s">
        <v>25</v>
      </c>
      <c r="C22" s="73">
        <v>0</v>
      </c>
      <c r="D22" s="73">
        <v>314989</v>
      </c>
      <c r="E22" s="73">
        <v>272092</v>
      </c>
      <c r="F22" s="73">
        <v>264962</v>
      </c>
      <c r="G22" s="73">
        <v>264701</v>
      </c>
      <c r="H22" s="73">
        <v>230797</v>
      </c>
      <c r="I22" s="73">
        <v>271204</v>
      </c>
      <c r="J22" s="73">
        <v>322627</v>
      </c>
      <c r="K22" s="73">
        <v>323053</v>
      </c>
      <c r="L22" s="73">
        <v>492505</v>
      </c>
      <c r="M22" s="73">
        <v>509112</v>
      </c>
      <c r="N22" s="73">
        <v>950050</v>
      </c>
      <c r="O22" s="73">
        <f t="shared" si="3"/>
        <v>4216092</v>
      </c>
      <c r="Q22" s="14">
        <f>ROUND(SUMIF($R$10:$R$42,4007109,$S$10:$S$42),0)</f>
        <v>1404353</v>
      </c>
      <c r="R22" s="2">
        <v>4008116</v>
      </c>
      <c r="S22" s="9">
        <f>+X22</f>
        <v>0</v>
      </c>
      <c r="T22" s="2" t="s">
        <v>66</v>
      </c>
      <c r="W22" s="10"/>
      <c r="X22" s="6">
        <v>0</v>
      </c>
      <c r="Y22" s="10"/>
      <c r="Z22" s="10"/>
      <c r="AA22" s="72"/>
    </row>
    <row r="23" spans="1:27" s="26" customFormat="1" x14ac:dyDescent="0.25">
      <c r="B23" s="35" t="s">
        <v>59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f t="shared" si="3"/>
        <v>0</v>
      </c>
      <c r="Q23" s="8"/>
      <c r="R23" s="2">
        <v>4008135</v>
      </c>
      <c r="S23" s="9">
        <f t="shared" si="2"/>
        <v>0</v>
      </c>
      <c r="T23" s="2" t="s">
        <v>67</v>
      </c>
      <c r="W23" s="10"/>
      <c r="X23" s="6"/>
      <c r="Y23" s="10"/>
      <c r="Z23" s="10"/>
      <c r="AA23" s="72"/>
    </row>
    <row r="24" spans="1:27" s="26" customFormat="1" x14ac:dyDescent="0.25">
      <c r="B24" s="42" t="s">
        <v>26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73">
        <v>0</v>
      </c>
      <c r="J24" s="73">
        <v>0</v>
      </c>
      <c r="K24" s="73">
        <v>-300</v>
      </c>
      <c r="L24" s="73">
        <v>0</v>
      </c>
      <c r="M24" s="73">
        <v>-100</v>
      </c>
      <c r="N24" s="73">
        <v>0</v>
      </c>
      <c r="O24" s="73">
        <f t="shared" si="3"/>
        <v>-400</v>
      </c>
      <c r="Q24" s="8">
        <f>ROUND(SUMIF($R$10:$R$42,4008402,$S$10:$S$42),0)</f>
        <v>-150</v>
      </c>
      <c r="R24" s="2">
        <v>4008142</v>
      </c>
      <c r="S24" s="9">
        <f t="shared" si="2"/>
        <v>0</v>
      </c>
      <c r="T24" s="2" t="s">
        <v>68</v>
      </c>
      <c r="W24" s="10"/>
      <c r="X24" s="6"/>
      <c r="Y24" s="10"/>
      <c r="Z24" s="10"/>
      <c r="AA24" s="72"/>
    </row>
    <row r="25" spans="1:27" s="26" customFormat="1" x14ac:dyDescent="0.25">
      <c r="B25" s="42" t="s">
        <v>27</v>
      </c>
      <c r="C25" s="73">
        <v>0</v>
      </c>
      <c r="D25" s="73">
        <v>966714</v>
      </c>
      <c r="E25" s="73">
        <v>1328411</v>
      </c>
      <c r="F25" s="73">
        <v>907032</v>
      </c>
      <c r="G25" s="73">
        <v>934020</v>
      </c>
      <c r="H25" s="73">
        <v>1065179</v>
      </c>
      <c r="I25" s="73">
        <v>883206</v>
      </c>
      <c r="J25" s="73">
        <v>1000</v>
      </c>
      <c r="K25" s="73">
        <v>621900</v>
      </c>
      <c r="L25" s="73">
        <v>821139</v>
      </c>
      <c r="M25" s="73">
        <v>370300</v>
      </c>
      <c r="N25" s="73">
        <v>2424681</v>
      </c>
      <c r="O25" s="73">
        <f t="shared" si="3"/>
        <v>10323582</v>
      </c>
      <c r="Q25" s="14">
        <f>ROUND(SUMIF($R$10:$R$42,4009007,$S$10:$S$42),0)</f>
        <v>1233397</v>
      </c>
      <c r="R25" s="2">
        <v>4008144</v>
      </c>
      <c r="S25" s="9">
        <f>+X25</f>
        <v>119215</v>
      </c>
      <c r="T25" s="2" t="s">
        <v>69</v>
      </c>
      <c r="W25" s="10"/>
      <c r="X25" s="6">
        <f>52512+66703</f>
        <v>119215</v>
      </c>
      <c r="Y25" s="10"/>
      <c r="Z25" s="10"/>
      <c r="AA25" s="72"/>
    </row>
    <row r="26" spans="1:27" s="26" customFormat="1" x14ac:dyDescent="0.25">
      <c r="B26" s="42" t="s">
        <v>28</v>
      </c>
      <c r="C26" s="73">
        <v>0</v>
      </c>
      <c r="D26" s="73">
        <v>2287994</v>
      </c>
      <c r="E26" s="73">
        <v>2299177</v>
      </c>
      <c r="F26" s="73">
        <v>2476734</v>
      </c>
      <c r="G26" s="73">
        <v>2858294</v>
      </c>
      <c r="H26" s="73">
        <v>2331287</v>
      </c>
      <c r="I26" s="73">
        <v>2267436</v>
      </c>
      <c r="J26" s="73">
        <v>2610737</v>
      </c>
      <c r="K26" s="73">
        <v>2351207</v>
      </c>
      <c r="L26" s="73">
        <v>3432655</v>
      </c>
      <c r="M26" s="73">
        <v>3325337</v>
      </c>
      <c r="N26" s="73">
        <v>6897346</v>
      </c>
      <c r="O26" s="73">
        <f t="shared" si="3"/>
        <v>33138204</v>
      </c>
      <c r="Q26" s="14" t="e">
        <f>ROUND(SUMIF($R$10:$R$43,"Total",$S$10:$S$43),0)-SUM(Q11:Q25)+X39+X40+X41+X42+#REF!</f>
        <v>#REF!</v>
      </c>
      <c r="R26" s="2">
        <v>4008170</v>
      </c>
      <c r="S26" s="9">
        <f t="shared" si="2"/>
        <v>0</v>
      </c>
      <c r="T26" s="2" t="s">
        <v>70</v>
      </c>
      <c r="W26" s="10"/>
      <c r="X26" s="6"/>
      <c r="Y26" s="10"/>
      <c r="Z26" s="10"/>
      <c r="AA26" s="72"/>
    </row>
    <row r="27" spans="1:27" s="26" customFormat="1" x14ac:dyDescent="0.25">
      <c r="B27" s="42" t="s">
        <v>29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  <c r="H27" s="74">
        <v>0</v>
      </c>
      <c r="I27" s="74">
        <v>0</v>
      </c>
      <c r="J27" s="74">
        <v>0</v>
      </c>
      <c r="K27" s="74">
        <v>0</v>
      </c>
      <c r="L27" s="74">
        <v>0</v>
      </c>
      <c r="M27" s="74">
        <v>0</v>
      </c>
      <c r="N27" s="74">
        <v>0</v>
      </c>
      <c r="O27" s="74">
        <f t="shared" si="3"/>
        <v>0</v>
      </c>
      <c r="Q27" s="8"/>
      <c r="R27" s="2">
        <v>4008182</v>
      </c>
      <c r="S27" s="9">
        <f t="shared" si="2"/>
        <v>0</v>
      </c>
      <c r="T27" s="2" t="s">
        <v>71</v>
      </c>
      <c r="W27" s="10"/>
      <c r="X27" s="6"/>
      <c r="Y27" s="10"/>
      <c r="Z27" s="10"/>
      <c r="AA27" s="72"/>
    </row>
    <row r="28" spans="1:27" s="44" customFormat="1" x14ac:dyDescent="0.25">
      <c r="A28" s="26"/>
      <c r="B28" s="35" t="s">
        <v>30</v>
      </c>
      <c r="C28" s="76">
        <f>SUM(C20:C26)</f>
        <v>0</v>
      </c>
      <c r="D28" s="76">
        <f t="shared" ref="D28:N28" si="4">SUM(D20:D26)</f>
        <v>3569697</v>
      </c>
      <c r="E28" s="76">
        <f t="shared" si="4"/>
        <v>3899680</v>
      </c>
      <c r="F28" s="76">
        <f t="shared" si="4"/>
        <v>3648728</v>
      </c>
      <c r="G28" s="76">
        <f t="shared" si="4"/>
        <v>4057015</v>
      </c>
      <c r="H28" s="76">
        <f t="shared" si="4"/>
        <v>3627263</v>
      </c>
      <c r="I28" s="76">
        <f t="shared" si="4"/>
        <v>3421846</v>
      </c>
      <c r="J28" s="76">
        <f t="shared" si="4"/>
        <v>2934364</v>
      </c>
      <c r="K28" s="76">
        <f t="shared" si="4"/>
        <v>33295860</v>
      </c>
      <c r="L28" s="76">
        <f t="shared" si="4"/>
        <v>4746299</v>
      </c>
      <c r="M28" s="76">
        <f t="shared" si="4"/>
        <v>59204649</v>
      </c>
      <c r="N28" s="76">
        <f t="shared" si="4"/>
        <v>10272077</v>
      </c>
      <c r="O28" s="41">
        <f>SUM(O21:O27)</f>
        <v>132677478</v>
      </c>
      <c r="P28" s="26"/>
      <c r="Q28" s="8" t="e">
        <f>SUM(Q11:Q27)</f>
        <v>#REF!</v>
      </c>
      <c r="R28" s="2">
        <v>4008199</v>
      </c>
      <c r="S28" s="9">
        <f>+X28</f>
        <v>-40821.26</v>
      </c>
      <c r="T28" s="15" t="s">
        <v>72</v>
      </c>
      <c r="W28" s="10"/>
      <c r="X28" s="6">
        <f>-20030.52-20790.74</f>
        <v>-40821.26</v>
      </c>
      <c r="Y28" s="10"/>
      <c r="Z28" s="10"/>
      <c r="AA28" s="72"/>
    </row>
    <row r="29" spans="1:27" s="26" customFormat="1" x14ac:dyDescent="0.25">
      <c r="A29" s="44"/>
      <c r="B29" s="45" t="s">
        <v>31</v>
      </c>
      <c r="C29" s="41">
        <f t="shared" ref="C29:I29" si="5">SUM(C10:C27)</f>
        <v>1583494</v>
      </c>
      <c r="D29" s="41">
        <f t="shared" si="5"/>
        <v>4753561</v>
      </c>
      <c r="E29" s="41">
        <f t="shared" si="5"/>
        <v>5213961</v>
      </c>
      <c r="F29" s="41">
        <f t="shared" si="5"/>
        <v>5499048</v>
      </c>
      <c r="G29" s="41">
        <f t="shared" si="5"/>
        <v>7893378</v>
      </c>
      <c r="H29" s="41">
        <f t="shared" si="5"/>
        <v>12974104</v>
      </c>
      <c r="I29" s="41">
        <f t="shared" si="5"/>
        <v>5368323</v>
      </c>
      <c r="J29" s="41">
        <f>SUM(J10:J26)</f>
        <v>3891403</v>
      </c>
      <c r="K29" s="41">
        <f>SUM(K10:K27)</f>
        <v>34263237</v>
      </c>
      <c r="L29" s="41">
        <f>SUM(L10:L27)</f>
        <v>6580509</v>
      </c>
      <c r="M29" s="41">
        <f>SUM(M10:M27)</f>
        <v>59217246</v>
      </c>
      <c r="N29" s="41">
        <f>SUM(N10:N27)</f>
        <v>10542001</v>
      </c>
      <c r="O29" s="41">
        <f>SUM(O10:O27)</f>
        <v>157780265</v>
      </c>
      <c r="P29" s="44"/>
      <c r="Q29" s="8"/>
      <c r="R29" s="2">
        <v>4008310</v>
      </c>
      <c r="S29" s="9">
        <f t="shared" si="2"/>
        <v>0</v>
      </c>
      <c r="T29" s="2" t="s">
        <v>73</v>
      </c>
      <c r="W29" s="10"/>
      <c r="X29" s="6"/>
      <c r="Y29" s="10"/>
      <c r="Z29" s="10"/>
      <c r="AA29" s="72"/>
    </row>
    <row r="30" spans="1:27" s="26" customFormat="1" x14ac:dyDescent="0.25">
      <c r="A30" s="35" t="s">
        <v>32</v>
      </c>
      <c r="C30" s="77" t="s">
        <v>107</v>
      </c>
      <c r="D30" s="77" t="s">
        <v>107</v>
      </c>
      <c r="E30" s="77" t="s">
        <v>107</v>
      </c>
      <c r="F30" s="77" t="s">
        <v>107</v>
      </c>
      <c r="G30" s="77" t="s">
        <v>107</v>
      </c>
      <c r="H30" s="77" t="s">
        <v>107</v>
      </c>
      <c r="I30" s="77" t="s">
        <v>107</v>
      </c>
      <c r="J30" s="77" t="s">
        <v>107</v>
      </c>
      <c r="K30" s="77" t="s">
        <v>107</v>
      </c>
      <c r="L30" s="77" t="s">
        <v>107</v>
      </c>
      <c r="M30" s="77" t="s">
        <v>107</v>
      </c>
      <c r="N30" s="77" t="s">
        <v>107</v>
      </c>
      <c r="O30" s="77" t="s">
        <v>107</v>
      </c>
      <c r="P30" s="77"/>
      <c r="Q30" s="8"/>
      <c r="R30" s="2">
        <v>4008311</v>
      </c>
      <c r="S30" s="9">
        <f t="shared" si="2"/>
        <v>0</v>
      </c>
      <c r="T30" s="2" t="s">
        <v>74</v>
      </c>
      <c r="W30" s="10"/>
      <c r="X30" s="6"/>
      <c r="Y30" s="10"/>
      <c r="Z30" s="10"/>
      <c r="AA30" s="72"/>
    </row>
    <row r="31" spans="1:27" s="26" customFormat="1" x14ac:dyDescent="0.25">
      <c r="B31" s="42" t="s">
        <v>33</v>
      </c>
      <c r="C31" s="73">
        <v>0</v>
      </c>
      <c r="D31" s="73">
        <v>0</v>
      </c>
      <c r="E31" s="73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37">
        <f>SUM(C31:N31)</f>
        <v>0</v>
      </c>
      <c r="Q31" s="8"/>
      <c r="R31" s="2">
        <v>4008315</v>
      </c>
      <c r="S31" s="9">
        <f t="shared" si="2"/>
        <v>0</v>
      </c>
      <c r="T31" s="2" t="s">
        <v>75</v>
      </c>
      <c r="W31" s="10"/>
      <c r="X31" s="6"/>
      <c r="Y31" s="10"/>
      <c r="Z31" s="10"/>
      <c r="AA31" s="72"/>
    </row>
    <row r="32" spans="1:27" s="26" customFormat="1" x14ac:dyDescent="0.25">
      <c r="B32" s="42" t="s">
        <v>34</v>
      </c>
      <c r="C32" s="73">
        <v>0</v>
      </c>
      <c r="D32" s="73">
        <v>0</v>
      </c>
      <c r="E32" s="73">
        <v>0</v>
      </c>
      <c r="F32" s="47">
        <v>729546</v>
      </c>
      <c r="G32" s="73">
        <v>0</v>
      </c>
      <c r="H32" s="73">
        <v>0</v>
      </c>
      <c r="I32" s="73">
        <v>0</v>
      </c>
      <c r="J32" s="73">
        <v>0</v>
      </c>
      <c r="K32" s="73">
        <v>0</v>
      </c>
      <c r="L32" s="48">
        <v>66764375</v>
      </c>
      <c r="M32" s="73">
        <v>0</v>
      </c>
      <c r="N32" s="73">
        <v>0</v>
      </c>
      <c r="O32" s="37">
        <f>SUM(C32:N32)</f>
        <v>67493921</v>
      </c>
      <c r="Q32" s="8"/>
      <c r="R32" s="2">
        <v>4008402</v>
      </c>
      <c r="S32" s="9">
        <f t="shared" si="2"/>
        <v>-150</v>
      </c>
      <c r="T32" s="2" t="s">
        <v>76</v>
      </c>
      <c r="W32" s="10"/>
      <c r="X32" s="6">
        <v>-150</v>
      </c>
      <c r="Y32" s="10"/>
      <c r="Z32" s="10"/>
      <c r="AA32" s="72"/>
    </row>
    <row r="33" spans="1:27" s="26" customFormat="1" x14ac:dyDescent="0.25">
      <c r="B33" s="42" t="s">
        <v>29</v>
      </c>
      <c r="C33" s="73">
        <v>0</v>
      </c>
      <c r="D33" s="73">
        <v>0</v>
      </c>
      <c r="E33" s="73">
        <v>0</v>
      </c>
      <c r="F33" s="73">
        <v>0</v>
      </c>
      <c r="G33" s="73">
        <v>0</v>
      </c>
      <c r="H33" s="73">
        <v>0</v>
      </c>
      <c r="I33" s="73">
        <v>0</v>
      </c>
      <c r="J33" s="73">
        <v>0</v>
      </c>
      <c r="K33" s="73">
        <v>0</v>
      </c>
      <c r="L33" s="73">
        <v>0</v>
      </c>
      <c r="M33" s="73">
        <v>0</v>
      </c>
      <c r="N33" s="73">
        <v>0</v>
      </c>
      <c r="O33" s="73">
        <f t="shared" ref="O33:O38" si="6">SUM(C33:N33)</f>
        <v>0</v>
      </c>
      <c r="Q33" s="8"/>
      <c r="R33" s="2">
        <v>4009000</v>
      </c>
      <c r="S33" s="9">
        <f t="shared" si="2"/>
        <v>0</v>
      </c>
      <c r="T33" s="2" t="s">
        <v>77</v>
      </c>
      <c r="W33" s="10"/>
      <c r="X33" s="6"/>
      <c r="Y33" s="10"/>
      <c r="Z33" s="10"/>
      <c r="AA33" s="72"/>
    </row>
    <row r="34" spans="1:27" s="26" customFormat="1" x14ac:dyDescent="0.25">
      <c r="B34" s="42" t="s">
        <v>35</v>
      </c>
      <c r="C34" s="73">
        <v>0</v>
      </c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3">
        <v>0</v>
      </c>
      <c r="L34" s="73">
        <v>0</v>
      </c>
      <c r="M34" s="73">
        <v>0</v>
      </c>
      <c r="N34" s="73">
        <v>0</v>
      </c>
      <c r="O34" s="73">
        <f>SUM(C34:N34)</f>
        <v>0</v>
      </c>
      <c r="Q34" s="8"/>
      <c r="R34" s="2">
        <v>4009001</v>
      </c>
      <c r="S34" s="9">
        <f t="shared" si="2"/>
        <v>0</v>
      </c>
      <c r="T34" s="2" t="s">
        <v>78</v>
      </c>
      <c r="W34" s="10"/>
      <c r="X34" s="6">
        <v>0</v>
      </c>
      <c r="Y34" s="10"/>
      <c r="Z34" s="10"/>
      <c r="AA34" s="72"/>
    </row>
    <row r="35" spans="1:27" s="26" customFormat="1" x14ac:dyDescent="0.25">
      <c r="B35" s="42" t="s">
        <v>36</v>
      </c>
      <c r="C35" s="78" t="s">
        <v>107</v>
      </c>
      <c r="D35" s="78" t="s">
        <v>107</v>
      </c>
      <c r="E35" s="78" t="s">
        <v>107</v>
      </c>
      <c r="F35" s="78" t="s">
        <v>107</v>
      </c>
      <c r="G35" s="78" t="s">
        <v>107</v>
      </c>
      <c r="H35" s="78" t="s">
        <v>107</v>
      </c>
      <c r="I35" s="78" t="s">
        <v>107</v>
      </c>
      <c r="J35" s="78" t="s">
        <v>107</v>
      </c>
      <c r="K35" s="78" t="s">
        <v>107</v>
      </c>
      <c r="L35" s="78" t="s">
        <v>107</v>
      </c>
      <c r="M35" s="78" t="s">
        <v>107</v>
      </c>
      <c r="N35" s="78" t="s">
        <v>107</v>
      </c>
      <c r="O35" s="78" t="s">
        <v>107</v>
      </c>
      <c r="Q35" s="8"/>
      <c r="R35" s="2">
        <v>4009007</v>
      </c>
      <c r="S35" s="9">
        <f>+X35</f>
        <v>1233397.42</v>
      </c>
      <c r="T35" s="2" t="s">
        <v>79</v>
      </c>
      <c r="W35" s="10"/>
      <c r="X35" s="6">
        <f>100044.42+1133353</f>
        <v>1233397.42</v>
      </c>
      <c r="Y35" s="10"/>
      <c r="Z35" s="10"/>
      <c r="AA35" s="72"/>
    </row>
    <row r="36" spans="1:27" s="26" customFormat="1" x14ac:dyDescent="0.25">
      <c r="B36" s="35" t="s">
        <v>46</v>
      </c>
      <c r="C36" s="73">
        <v>0</v>
      </c>
      <c r="D36" s="73">
        <v>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3">
        <v>0</v>
      </c>
      <c r="L36" s="73">
        <v>0</v>
      </c>
      <c r="M36" s="73">
        <v>0</v>
      </c>
      <c r="N36" s="73">
        <v>0</v>
      </c>
      <c r="O36" s="73">
        <f t="shared" si="6"/>
        <v>0</v>
      </c>
      <c r="Q36" s="8"/>
      <c r="R36" s="2">
        <v>4009060</v>
      </c>
      <c r="S36" s="9">
        <f t="shared" si="2"/>
        <v>0</v>
      </c>
      <c r="T36" s="2" t="s">
        <v>80</v>
      </c>
      <c r="W36" s="10"/>
      <c r="X36" s="6">
        <v>0</v>
      </c>
      <c r="Y36" s="10"/>
      <c r="Z36" s="10"/>
      <c r="AA36" s="72"/>
    </row>
    <row r="37" spans="1:27" s="26" customFormat="1" x14ac:dyDescent="0.25">
      <c r="B37" s="42" t="s">
        <v>48</v>
      </c>
      <c r="C37" s="73">
        <v>0</v>
      </c>
      <c r="D37" s="73">
        <v>0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3">
        <v>0</v>
      </c>
      <c r="L37" s="73">
        <v>0</v>
      </c>
      <c r="M37" s="73">
        <v>0</v>
      </c>
      <c r="N37" s="46">
        <v>162000000</v>
      </c>
      <c r="O37" s="49">
        <f>SUM(C37:N37)</f>
        <v>162000000</v>
      </c>
      <c r="Q37" s="8"/>
      <c r="R37" s="2">
        <v>4009084</v>
      </c>
      <c r="S37" s="9">
        <f>+X37</f>
        <v>-1939.31</v>
      </c>
      <c r="T37" s="2" t="s">
        <v>91</v>
      </c>
      <c r="W37" s="10"/>
      <c r="X37" s="6">
        <v>-1939.31</v>
      </c>
      <c r="Y37" s="10"/>
      <c r="Z37" s="10"/>
      <c r="AA37" s="72"/>
    </row>
    <row r="38" spans="1:27" s="26" customFormat="1" x14ac:dyDescent="0.25">
      <c r="B38" s="35" t="s">
        <v>47</v>
      </c>
      <c r="C38" s="74">
        <v>0</v>
      </c>
      <c r="D38" s="74">
        <v>0</v>
      </c>
      <c r="E38" s="74">
        <v>0</v>
      </c>
      <c r="F38" s="74">
        <v>0</v>
      </c>
      <c r="G38" s="73">
        <v>0</v>
      </c>
      <c r="H38" s="73">
        <v>0</v>
      </c>
      <c r="I38" s="73">
        <v>0</v>
      </c>
      <c r="J38" s="73">
        <v>0</v>
      </c>
      <c r="K38" s="73">
        <v>0</v>
      </c>
      <c r="L38" s="73">
        <v>0</v>
      </c>
      <c r="M38" s="74">
        <v>0</v>
      </c>
      <c r="N38" s="74">
        <v>0</v>
      </c>
      <c r="O38" s="49">
        <f t="shared" si="6"/>
        <v>0</v>
      </c>
      <c r="Q38" s="8"/>
      <c r="R38" s="2">
        <v>4009999</v>
      </c>
      <c r="S38" s="9">
        <f>+X38</f>
        <v>585.08000000000004</v>
      </c>
      <c r="T38" s="2" t="s">
        <v>102</v>
      </c>
      <c r="W38" s="10"/>
      <c r="X38" s="6">
        <v>585.08000000000004</v>
      </c>
      <c r="Y38" s="10"/>
      <c r="Z38" s="10"/>
    </row>
    <row r="39" spans="1:27" s="51" customFormat="1" x14ac:dyDescent="0.25">
      <c r="A39" s="26"/>
      <c r="B39" s="42" t="s">
        <v>37</v>
      </c>
      <c r="C39" s="76">
        <f t="shared" ref="C39:N39" si="7">SUM(C36:C38)</f>
        <v>0</v>
      </c>
      <c r="D39" s="76">
        <f t="shared" si="7"/>
        <v>0</v>
      </c>
      <c r="E39" s="76">
        <f t="shared" si="7"/>
        <v>0</v>
      </c>
      <c r="F39" s="76">
        <f t="shared" si="7"/>
        <v>0</v>
      </c>
      <c r="G39" s="76">
        <f t="shared" si="7"/>
        <v>0</v>
      </c>
      <c r="H39" s="76">
        <f t="shared" si="7"/>
        <v>0</v>
      </c>
      <c r="I39" s="76">
        <f t="shared" si="7"/>
        <v>0</v>
      </c>
      <c r="J39" s="76">
        <f t="shared" si="7"/>
        <v>0</v>
      </c>
      <c r="K39" s="76">
        <f t="shared" si="7"/>
        <v>0</v>
      </c>
      <c r="L39" s="76">
        <f t="shared" si="7"/>
        <v>0</v>
      </c>
      <c r="M39" s="76">
        <f t="shared" si="7"/>
        <v>0</v>
      </c>
      <c r="N39" s="41">
        <f t="shared" si="7"/>
        <v>162000000</v>
      </c>
      <c r="O39" s="50">
        <f>SUM(O36:O38)</f>
        <v>162000000</v>
      </c>
      <c r="P39" s="26"/>
      <c r="Q39" s="8"/>
      <c r="R39" s="2"/>
      <c r="S39" s="9"/>
      <c r="T39" s="2" t="s">
        <v>103</v>
      </c>
      <c r="U39" s="26"/>
      <c r="V39" s="26"/>
      <c r="W39" s="10"/>
      <c r="X39" s="6">
        <v>0</v>
      </c>
      <c r="Y39" s="10"/>
      <c r="Z39" s="10"/>
    </row>
    <row r="40" spans="1:27" ht="15.75" customHeight="1" x14ac:dyDescent="0.25">
      <c r="A40" s="51"/>
      <c r="B40" s="52" t="s">
        <v>38</v>
      </c>
      <c r="C40" s="76">
        <f t="shared" ref="C40:O40" si="8">SUM(C31:C38)</f>
        <v>0</v>
      </c>
      <c r="D40" s="76">
        <f t="shared" si="8"/>
        <v>0</v>
      </c>
      <c r="E40" s="76">
        <f t="shared" si="8"/>
        <v>0</v>
      </c>
      <c r="F40" s="41">
        <f t="shared" si="8"/>
        <v>729546</v>
      </c>
      <c r="G40" s="76">
        <f t="shared" si="8"/>
        <v>0</v>
      </c>
      <c r="H40" s="41">
        <f t="shared" si="8"/>
        <v>0</v>
      </c>
      <c r="I40" s="41">
        <f t="shared" si="8"/>
        <v>0</v>
      </c>
      <c r="J40" s="76">
        <f t="shared" si="8"/>
        <v>0</v>
      </c>
      <c r="K40" s="76">
        <f t="shared" si="8"/>
        <v>0</v>
      </c>
      <c r="L40" s="41">
        <f t="shared" si="8"/>
        <v>66764375</v>
      </c>
      <c r="M40" s="76">
        <f t="shared" si="8"/>
        <v>0</v>
      </c>
      <c r="N40" s="41">
        <f t="shared" si="8"/>
        <v>162000000</v>
      </c>
      <c r="O40" s="41">
        <f t="shared" si="8"/>
        <v>229493921</v>
      </c>
      <c r="P40" s="51"/>
      <c r="R40" s="16"/>
      <c r="S40" s="9"/>
      <c r="T40" s="17" t="s">
        <v>104</v>
      </c>
      <c r="U40" s="51"/>
      <c r="V40" s="51"/>
      <c r="X40" s="6">
        <f>3954+3984</f>
        <v>7938</v>
      </c>
    </row>
    <row r="41" spans="1:27" x14ac:dyDescent="0.25">
      <c r="A41" s="22" t="s">
        <v>39</v>
      </c>
      <c r="B41" s="26"/>
      <c r="C41" s="77" t="s">
        <v>107</v>
      </c>
      <c r="D41" s="77" t="s">
        <v>107</v>
      </c>
      <c r="E41" s="77" t="s">
        <v>107</v>
      </c>
      <c r="F41" s="77" t="s">
        <v>107</v>
      </c>
      <c r="G41" s="77" t="s">
        <v>107</v>
      </c>
      <c r="H41" s="77" t="s">
        <v>107</v>
      </c>
      <c r="I41" s="77" t="s">
        <v>107</v>
      </c>
      <c r="J41" s="77" t="s">
        <v>107</v>
      </c>
      <c r="K41" s="77" t="s">
        <v>107</v>
      </c>
      <c r="L41" s="77" t="s">
        <v>107</v>
      </c>
      <c r="M41" s="77" t="s">
        <v>107</v>
      </c>
      <c r="N41" s="77" t="s">
        <v>107</v>
      </c>
      <c r="O41" s="77" t="s">
        <v>107</v>
      </c>
      <c r="S41" s="9"/>
      <c r="T41" s="1" t="s">
        <v>100</v>
      </c>
      <c r="X41" s="6">
        <v>0</v>
      </c>
      <c r="AA41" s="4"/>
    </row>
    <row r="42" spans="1:27" s="26" customFormat="1" x14ac:dyDescent="0.25">
      <c r="B42" s="42" t="s">
        <v>14</v>
      </c>
      <c r="C42" s="41">
        <v>132969735</v>
      </c>
      <c r="D42" s="41">
        <v>137723296</v>
      </c>
      <c r="E42" s="41">
        <v>142937257</v>
      </c>
      <c r="F42" s="41">
        <v>147706759</v>
      </c>
      <c r="G42" s="41">
        <v>155600137</v>
      </c>
      <c r="H42" s="41">
        <v>168574241</v>
      </c>
      <c r="I42" s="41">
        <v>173942564</v>
      </c>
      <c r="J42" s="41">
        <v>177833967</v>
      </c>
      <c r="K42" s="41">
        <v>212097203.69</v>
      </c>
      <c r="L42" s="41">
        <v>151913338</v>
      </c>
      <c r="M42" s="41">
        <v>211130584</v>
      </c>
      <c r="N42" s="41">
        <v>59672585</v>
      </c>
      <c r="O42" s="41">
        <f>+O7+O29-O40</f>
        <v>59672585</v>
      </c>
      <c r="Q42" s="8"/>
      <c r="R42" s="1"/>
      <c r="S42" s="4"/>
      <c r="T42" s="1" t="s">
        <v>101</v>
      </c>
      <c r="U42" s="23"/>
      <c r="V42" s="23"/>
      <c r="W42" s="5"/>
      <c r="X42" s="6">
        <v>0</v>
      </c>
      <c r="Y42" s="5"/>
      <c r="Z42" s="5"/>
    </row>
    <row r="43" spans="1:27" ht="16.5" thickBot="1" x14ac:dyDescent="0.3">
      <c r="A43" s="22" t="s">
        <v>40</v>
      </c>
      <c r="B43" s="26"/>
      <c r="C43" s="37">
        <f>SUM(C42:C42)</f>
        <v>132969735</v>
      </c>
      <c r="D43" s="37">
        <f t="shared" ref="D43:K43" si="9">SUM(D42:D42)</f>
        <v>137723296</v>
      </c>
      <c r="E43" s="37">
        <f>SUM(E42:E42)</f>
        <v>142937257</v>
      </c>
      <c r="F43" s="37">
        <f t="shared" si="9"/>
        <v>147706759</v>
      </c>
      <c r="G43" s="37">
        <f>SUM(G42:G42)</f>
        <v>155600137</v>
      </c>
      <c r="H43" s="37">
        <f t="shared" si="9"/>
        <v>168574241</v>
      </c>
      <c r="I43" s="37">
        <f>SUM(I42:I42)</f>
        <v>173942564</v>
      </c>
      <c r="J43" s="37">
        <f t="shared" si="9"/>
        <v>177833967</v>
      </c>
      <c r="K43" s="37">
        <f t="shared" si="9"/>
        <v>212097203.69</v>
      </c>
      <c r="L43" s="37">
        <f>SUM(L42:L42)</f>
        <v>151913338</v>
      </c>
      <c r="M43" s="37">
        <f>SUM(M42:M42)</f>
        <v>211130584</v>
      </c>
      <c r="N43" s="37">
        <f>SUM(N42:N42)</f>
        <v>59672585</v>
      </c>
      <c r="O43" s="37">
        <f>SUM(O42:O42)</f>
        <v>59672585</v>
      </c>
      <c r="R43" s="18" t="s">
        <v>81</v>
      </c>
      <c r="S43" s="19">
        <f>SUM(S10:S42)</f>
        <v>11210752.699999999</v>
      </c>
      <c r="T43" s="2"/>
      <c r="U43" s="26"/>
      <c r="V43" s="26"/>
      <c r="W43" s="20"/>
      <c r="X43" s="20">
        <f>SUM(X10:X42)</f>
        <v>11218690.699999999</v>
      </c>
      <c r="Y43" s="19">
        <f>SUM(Y10:Y42)</f>
        <v>0</v>
      </c>
      <c r="Z43" s="19">
        <f>SUM(Z10:Z42)</f>
        <v>0</v>
      </c>
    </row>
    <row r="44" spans="1:27" ht="16.5" thickTop="1" x14ac:dyDescent="0.25">
      <c r="A44" s="53"/>
      <c r="B44" s="43" t="s">
        <v>41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  <c r="M44" s="75">
        <v>0</v>
      </c>
      <c r="N44" s="75">
        <v>0</v>
      </c>
      <c r="O44" s="75">
        <f>IF(N44&lt;0,N44,IF(M44&lt;0,M44,IF(L44&lt;0,L44,IF(K44&lt;0,K44,IF(J44&lt;0,J44,IF(G44&lt;0,G44,IF(I44&lt;0,I44,IF(H44&lt;0,H44,IF(F44&lt;0,F44,IF(E44&lt;0,E44,IF(D44&lt;0,D44,IF(C44&lt;0,C44,0))))))))))))</f>
        <v>0</v>
      </c>
      <c r="X44" s="6">
        <f>5279621.87+5907750.75+23410.08</f>
        <v>11210782.700000001</v>
      </c>
    </row>
    <row r="45" spans="1:27" x14ac:dyDescent="0.25">
      <c r="A45" s="53"/>
      <c r="B45" s="43" t="s">
        <v>110</v>
      </c>
      <c r="C45" s="75">
        <v>0</v>
      </c>
      <c r="D45" s="75">
        <v>0</v>
      </c>
      <c r="E45" s="75">
        <v>0</v>
      </c>
      <c r="F45" s="75">
        <v>0</v>
      </c>
      <c r="G45" s="75">
        <v>-1717783</v>
      </c>
      <c r="H45" s="75">
        <v>-10617910</v>
      </c>
      <c r="I45" s="75">
        <v>-11735848</v>
      </c>
      <c r="J45" s="75">
        <v>-12469933</v>
      </c>
      <c r="K45" s="75">
        <v>-13381100</v>
      </c>
      <c r="L45" s="75">
        <v>-14413483</v>
      </c>
      <c r="M45" s="75">
        <v>-14413483</v>
      </c>
      <c r="N45" s="75">
        <v>-14438114</v>
      </c>
      <c r="O45" s="75">
        <f>+N45</f>
        <v>-14438114</v>
      </c>
    </row>
    <row r="46" spans="1:27" x14ac:dyDescent="0.25">
      <c r="A46" s="26"/>
      <c r="B46" s="35" t="s">
        <v>98</v>
      </c>
      <c r="C46" s="74">
        <v>0</v>
      </c>
      <c r="D46" s="74">
        <v>0</v>
      </c>
      <c r="E46" s="74"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  <c r="M46" s="74">
        <v>0</v>
      </c>
      <c r="N46" s="74">
        <v>0</v>
      </c>
      <c r="O46" s="74">
        <f>IF(N46&lt;0,N46,IF(M46&lt;0,M46,IF(L46&lt;0,L46,IF(K46&lt;0,K46,IF(J46&lt;0,J46,IF(G46&lt;0,G46,IF(I46&lt;0,I46,IF(H46&lt;0,H46,IF(F46&lt;0,F46,IF(E46&lt;0,E46,IF(D46&lt;0,D46,IF(C46&lt;0,C46,0))))))))))))</f>
        <v>0</v>
      </c>
      <c r="X46" s="6">
        <f>X44-X43</f>
        <v>-7907.9999999981374</v>
      </c>
    </row>
    <row r="47" spans="1:27" ht="16.5" thickBot="1" x14ac:dyDescent="0.3">
      <c r="A47" s="22" t="s">
        <v>42</v>
      </c>
      <c r="B47" s="26"/>
      <c r="C47" s="54">
        <f>SUM(C43:C46)</f>
        <v>132969735</v>
      </c>
      <c r="D47" s="54">
        <f>SUM(D43:D46)</f>
        <v>137723296</v>
      </c>
      <c r="E47" s="54">
        <f t="shared" ref="E47:K47" si="10">SUM(E43:E46)</f>
        <v>142937257</v>
      </c>
      <c r="F47" s="54">
        <f t="shared" si="10"/>
        <v>147706759</v>
      </c>
      <c r="G47" s="54">
        <f t="shared" si="10"/>
        <v>153882354</v>
      </c>
      <c r="H47" s="54">
        <f t="shared" si="10"/>
        <v>157956331</v>
      </c>
      <c r="I47" s="54">
        <f t="shared" si="10"/>
        <v>162206716</v>
      </c>
      <c r="J47" s="54">
        <f t="shared" si="10"/>
        <v>165364034</v>
      </c>
      <c r="K47" s="54">
        <f t="shared" si="10"/>
        <v>198716103.69</v>
      </c>
      <c r="L47" s="54">
        <f>SUM(L43:L46)</f>
        <v>137499855</v>
      </c>
      <c r="M47" s="54">
        <f>SUM(M43:M46)</f>
        <v>196717101</v>
      </c>
      <c r="N47" s="54">
        <f>SUM(N43:N46)</f>
        <v>45234471</v>
      </c>
      <c r="O47" s="54">
        <f>SUM(O43:O46)</f>
        <v>45234471</v>
      </c>
      <c r="S47" s="4">
        <f>S43-X44</f>
        <v>-30.000000001862645</v>
      </c>
    </row>
    <row r="48" spans="1:27" ht="16.5" thickTop="1" x14ac:dyDescent="0.25">
      <c r="A48" s="22" t="s">
        <v>0</v>
      </c>
      <c r="B48" s="26"/>
      <c r="C48" s="79" t="s">
        <v>107</v>
      </c>
      <c r="D48" s="79" t="s">
        <v>107</v>
      </c>
      <c r="E48" s="79" t="s">
        <v>107</v>
      </c>
      <c r="F48" s="79" t="s">
        <v>107</v>
      </c>
      <c r="G48" s="79" t="s">
        <v>107</v>
      </c>
      <c r="H48" s="79" t="s">
        <v>107</v>
      </c>
      <c r="I48" s="79" t="s">
        <v>107</v>
      </c>
      <c r="J48" s="79" t="s">
        <v>107</v>
      </c>
      <c r="K48" s="79" t="s">
        <v>107</v>
      </c>
      <c r="L48" s="79" t="s">
        <v>107</v>
      </c>
      <c r="M48" s="79" t="s">
        <v>107</v>
      </c>
      <c r="N48" s="79" t="s">
        <v>107</v>
      </c>
      <c r="O48" s="79" t="s">
        <v>107</v>
      </c>
    </row>
    <row r="49" spans="1:15" x14ac:dyDescent="0.25">
      <c r="A49" s="71" t="str">
        <f>A3</f>
        <v>FISCAL YEAR 2021</v>
      </c>
      <c r="B49" s="26"/>
      <c r="C49" s="79" t="s">
        <v>107</v>
      </c>
      <c r="D49" s="79" t="s">
        <v>107</v>
      </c>
      <c r="E49" s="79" t="s">
        <v>107</v>
      </c>
      <c r="F49" s="79" t="s">
        <v>107</v>
      </c>
      <c r="G49" s="79" t="s">
        <v>107</v>
      </c>
      <c r="H49" s="79" t="s">
        <v>107</v>
      </c>
      <c r="I49" s="79" t="s">
        <v>107</v>
      </c>
      <c r="J49" s="79" t="s">
        <v>107</v>
      </c>
      <c r="K49" s="79" t="s">
        <v>107</v>
      </c>
      <c r="L49" s="79" t="s">
        <v>107</v>
      </c>
      <c r="M49" s="79" t="s">
        <v>107</v>
      </c>
      <c r="N49" s="79" t="s">
        <v>107</v>
      </c>
      <c r="O49" s="79" t="s">
        <v>107</v>
      </c>
    </row>
    <row r="50" spans="1:15" x14ac:dyDescent="0.25">
      <c r="B50" s="26"/>
      <c r="C50" s="30" t="s">
        <v>1</v>
      </c>
      <c r="D50" s="30" t="s">
        <v>2</v>
      </c>
      <c r="E50" s="34" t="s">
        <v>3</v>
      </c>
      <c r="F50" s="30" t="s">
        <v>4</v>
      </c>
      <c r="G50" s="57" t="s">
        <v>5</v>
      </c>
      <c r="H50" s="30" t="s">
        <v>6</v>
      </c>
      <c r="I50" s="34" t="s">
        <v>7</v>
      </c>
      <c r="J50" s="34" t="s">
        <v>8</v>
      </c>
      <c r="K50" s="30" t="s">
        <v>9</v>
      </c>
      <c r="L50" s="34" t="s">
        <v>10</v>
      </c>
      <c r="M50" s="34" t="s">
        <v>11</v>
      </c>
      <c r="N50" s="34" t="s">
        <v>99</v>
      </c>
      <c r="O50" s="79" t="s">
        <v>107</v>
      </c>
    </row>
    <row r="51" spans="1:15" x14ac:dyDescent="0.25">
      <c r="A51" s="58" t="s">
        <v>43</v>
      </c>
      <c r="B51" s="26"/>
      <c r="C51" s="79" t="s">
        <v>107</v>
      </c>
      <c r="D51" s="79" t="s">
        <v>107</v>
      </c>
      <c r="E51" s="79" t="s">
        <v>107</v>
      </c>
      <c r="F51" s="79" t="s">
        <v>107</v>
      </c>
      <c r="G51" s="79" t="s">
        <v>107</v>
      </c>
      <c r="H51" s="79" t="s">
        <v>107</v>
      </c>
      <c r="I51" s="79" t="s">
        <v>107</v>
      </c>
      <c r="J51" s="79" t="s">
        <v>107</v>
      </c>
      <c r="K51" s="79" t="s">
        <v>107</v>
      </c>
      <c r="L51" s="79" t="s">
        <v>107</v>
      </c>
      <c r="M51" s="79" t="s">
        <v>107</v>
      </c>
      <c r="N51" s="79" t="s">
        <v>107</v>
      </c>
      <c r="O51" s="79" t="s">
        <v>107</v>
      </c>
    </row>
    <row r="52" spans="1:15" x14ac:dyDescent="0.25">
      <c r="B52" s="42" t="s">
        <v>44</v>
      </c>
      <c r="C52" s="73">
        <v>0</v>
      </c>
      <c r="D52" s="73">
        <v>0</v>
      </c>
      <c r="E52" s="73">
        <v>0</v>
      </c>
      <c r="F52" s="73">
        <v>0</v>
      </c>
      <c r="G52" s="73">
        <v>0</v>
      </c>
      <c r="H52" s="73">
        <v>0</v>
      </c>
      <c r="I52" s="73">
        <v>0</v>
      </c>
      <c r="J52" s="73">
        <v>0</v>
      </c>
      <c r="K52" s="73">
        <v>0</v>
      </c>
      <c r="L52" s="73">
        <v>0</v>
      </c>
      <c r="M52" s="73">
        <v>0</v>
      </c>
      <c r="N52" s="73">
        <f>+M56</f>
        <v>0</v>
      </c>
      <c r="O52" s="79" t="s">
        <v>107</v>
      </c>
    </row>
    <row r="53" spans="1:15" x14ac:dyDescent="0.25">
      <c r="B53" s="42" t="s">
        <v>35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v>0</v>
      </c>
      <c r="I53" s="73">
        <v>0</v>
      </c>
      <c r="J53" s="73">
        <v>0</v>
      </c>
      <c r="K53" s="73">
        <v>0</v>
      </c>
      <c r="L53" s="73">
        <v>0</v>
      </c>
      <c r="M53" s="73">
        <v>0</v>
      </c>
      <c r="N53" s="73">
        <f>+N34</f>
        <v>0</v>
      </c>
      <c r="O53" s="79" t="s">
        <v>107</v>
      </c>
    </row>
    <row r="54" spans="1:15" x14ac:dyDescent="0.25">
      <c r="B54" s="35" t="s">
        <v>57</v>
      </c>
      <c r="C54" s="73">
        <v>0</v>
      </c>
      <c r="D54" s="73">
        <v>0</v>
      </c>
      <c r="E54" s="73">
        <v>0</v>
      </c>
      <c r="F54" s="73">
        <v>0</v>
      </c>
      <c r="G54" s="73">
        <v>0</v>
      </c>
      <c r="H54" s="73">
        <v>0</v>
      </c>
      <c r="I54" s="73">
        <v>0</v>
      </c>
      <c r="J54" s="73">
        <v>0</v>
      </c>
      <c r="K54" s="73">
        <v>0</v>
      </c>
      <c r="L54" s="73">
        <v>0</v>
      </c>
      <c r="M54" s="73">
        <v>0</v>
      </c>
      <c r="N54" s="73">
        <v>0</v>
      </c>
      <c r="O54" s="79" t="s">
        <v>107</v>
      </c>
    </row>
    <row r="55" spans="1:15" x14ac:dyDescent="0.25">
      <c r="B55" s="42" t="s">
        <v>56</v>
      </c>
      <c r="C55" s="73">
        <v>0</v>
      </c>
      <c r="D55" s="73">
        <v>0</v>
      </c>
      <c r="E55" s="73">
        <v>0</v>
      </c>
      <c r="F55" s="73">
        <v>0</v>
      </c>
      <c r="G55" s="73">
        <v>0</v>
      </c>
      <c r="H55" s="73">
        <v>0</v>
      </c>
      <c r="I55" s="73">
        <v>0</v>
      </c>
      <c r="J55" s="73">
        <v>0</v>
      </c>
      <c r="K55" s="73">
        <v>0</v>
      </c>
      <c r="L55" s="73">
        <v>0</v>
      </c>
      <c r="M55" s="73">
        <v>0</v>
      </c>
      <c r="N55" s="73">
        <v>0</v>
      </c>
      <c r="O55" s="79" t="s">
        <v>107</v>
      </c>
    </row>
    <row r="56" spans="1:15" ht="16.5" thickBot="1" x14ac:dyDescent="0.3">
      <c r="B56" s="42" t="s">
        <v>45</v>
      </c>
      <c r="C56" s="80">
        <f t="shared" ref="C56:N56" si="11">SUM(C52:C55)</f>
        <v>0</v>
      </c>
      <c r="D56" s="80">
        <f t="shared" si="11"/>
        <v>0</v>
      </c>
      <c r="E56" s="80">
        <f t="shared" si="11"/>
        <v>0</v>
      </c>
      <c r="F56" s="80">
        <f t="shared" si="11"/>
        <v>0</v>
      </c>
      <c r="G56" s="80">
        <f t="shared" si="11"/>
        <v>0</v>
      </c>
      <c r="H56" s="80">
        <f t="shared" si="11"/>
        <v>0</v>
      </c>
      <c r="I56" s="80">
        <f t="shared" si="11"/>
        <v>0</v>
      </c>
      <c r="J56" s="80">
        <f t="shared" si="11"/>
        <v>0</v>
      </c>
      <c r="K56" s="80">
        <f t="shared" si="11"/>
        <v>0</v>
      </c>
      <c r="L56" s="80">
        <f t="shared" si="11"/>
        <v>0</v>
      </c>
      <c r="M56" s="80">
        <f t="shared" si="11"/>
        <v>0</v>
      </c>
      <c r="N56" s="80">
        <f t="shared" si="11"/>
        <v>0</v>
      </c>
      <c r="O56" s="79" t="s">
        <v>107</v>
      </c>
    </row>
    <row r="57" spans="1:15" ht="16.5" thickTop="1" x14ac:dyDescent="0.25">
      <c r="A57" s="58" t="s">
        <v>58</v>
      </c>
      <c r="B57" s="26"/>
      <c r="C57" s="79" t="s">
        <v>107</v>
      </c>
      <c r="D57" s="79" t="s">
        <v>107</v>
      </c>
      <c r="E57" s="79" t="s">
        <v>107</v>
      </c>
      <c r="F57" s="79" t="s">
        <v>107</v>
      </c>
      <c r="G57" s="79" t="s">
        <v>107</v>
      </c>
      <c r="H57" s="79" t="s">
        <v>107</v>
      </c>
      <c r="I57" s="79" t="s">
        <v>107</v>
      </c>
      <c r="J57" s="79" t="s">
        <v>107</v>
      </c>
      <c r="K57" s="79" t="s">
        <v>107</v>
      </c>
      <c r="L57" s="79" t="s">
        <v>107</v>
      </c>
      <c r="M57" s="79" t="s">
        <v>107</v>
      </c>
      <c r="N57" s="79" t="s">
        <v>107</v>
      </c>
      <c r="O57" s="79" t="s">
        <v>107</v>
      </c>
    </row>
    <row r="58" spans="1:15" x14ac:dyDescent="0.25">
      <c r="B58" s="42" t="s">
        <v>52</v>
      </c>
      <c r="C58" s="59">
        <v>83794683</v>
      </c>
      <c r="D58" s="59">
        <v>83008768</v>
      </c>
      <c r="E58" s="59">
        <v>81963299</v>
      </c>
      <c r="F58" s="59">
        <v>80770272</v>
      </c>
      <c r="G58" s="59">
        <v>77032217</v>
      </c>
      <c r="H58" s="59">
        <v>68132090</v>
      </c>
      <c r="I58" s="59">
        <v>67389152</v>
      </c>
      <c r="J58" s="59">
        <v>66655067</v>
      </c>
      <c r="K58" s="59">
        <v>65993900</v>
      </c>
      <c r="L58" s="59">
        <v>64961517</v>
      </c>
      <c r="M58" s="59">
        <v>64961517</v>
      </c>
      <c r="N58" s="37">
        <v>64936886</v>
      </c>
      <c r="O58" s="79" t="s">
        <v>107</v>
      </c>
    </row>
    <row r="59" spans="1:15" x14ac:dyDescent="0.25">
      <c r="B59" s="42" t="s">
        <v>53</v>
      </c>
      <c r="C59" s="61">
        <v>1250000</v>
      </c>
      <c r="D59" s="37">
        <v>1250000</v>
      </c>
      <c r="E59" s="37">
        <v>1250000</v>
      </c>
      <c r="F59" s="37">
        <v>1250000</v>
      </c>
      <c r="G59" s="37">
        <v>1250000</v>
      </c>
      <c r="H59" s="37">
        <v>1250000</v>
      </c>
      <c r="I59" s="37">
        <v>875000</v>
      </c>
      <c r="J59" s="37">
        <v>875000</v>
      </c>
      <c r="K59" s="37">
        <v>625000</v>
      </c>
      <c r="L59" s="37">
        <v>625000</v>
      </c>
      <c r="M59" s="37">
        <v>625000</v>
      </c>
      <c r="N59" s="37">
        <v>625000</v>
      </c>
      <c r="O59" s="79" t="s">
        <v>107</v>
      </c>
    </row>
    <row r="60" spans="1:15" ht="16.5" thickBot="1" x14ac:dyDescent="0.3">
      <c r="B60" s="58" t="s">
        <v>54</v>
      </c>
      <c r="C60" s="62">
        <f t="shared" ref="C60:N60" si="12">SUM(C57:C59)</f>
        <v>85044683</v>
      </c>
      <c r="D60" s="54">
        <f t="shared" si="12"/>
        <v>84258768</v>
      </c>
      <c r="E60" s="62">
        <f t="shared" si="12"/>
        <v>83213299</v>
      </c>
      <c r="F60" s="54">
        <f t="shared" si="12"/>
        <v>82020272</v>
      </c>
      <c r="G60" s="54">
        <f t="shared" si="12"/>
        <v>78282217</v>
      </c>
      <c r="H60" s="54">
        <f t="shared" si="12"/>
        <v>69382090</v>
      </c>
      <c r="I60" s="54">
        <f t="shared" si="12"/>
        <v>68264152</v>
      </c>
      <c r="J60" s="54">
        <f t="shared" si="12"/>
        <v>67530067</v>
      </c>
      <c r="K60" s="54">
        <f t="shared" si="12"/>
        <v>66618900</v>
      </c>
      <c r="L60" s="54">
        <f t="shared" si="12"/>
        <v>65586517</v>
      </c>
      <c r="M60" s="62">
        <f t="shared" si="12"/>
        <v>65586517</v>
      </c>
      <c r="N60" s="62">
        <f t="shared" si="12"/>
        <v>65561886</v>
      </c>
      <c r="O60" s="79" t="s">
        <v>107</v>
      </c>
    </row>
    <row r="61" spans="1:15" ht="16.5" thickTop="1" x14ac:dyDescent="0.25">
      <c r="A61" s="70" t="s">
        <v>105</v>
      </c>
      <c r="B61" s="58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63"/>
    </row>
    <row r="62" spans="1:15" x14ac:dyDescent="0.25">
      <c r="A62" s="56"/>
      <c r="C62" s="36"/>
      <c r="D62" s="36"/>
      <c r="E62" s="64"/>
      <c r="F62" s="36"/>
      <c r="G62" s="65"/>
      <c r="I62" s="51"/>
      <c r="J62" s="64"/>
      <c r="K62" s="64"/>
      <c r="L62" s="64"/>
      <c r="M62" s="64"/>
      <c r="N62" s="36"/>
      <c r="O62" s="63"/>
    </row>
    <row r="63" spans="1:15" hidden="1" x14ac:dyDescent="0.25">
      <c r="B63" s="66" t="s">
        <v>55</v>
      </c>
      <c r="C63" s="67">
        <f>ROUNDDOWN(+C58+C18+C59+C55-133608619-3750000,0)</f>
        <v>-50932522</v>
      </c>
      <c r="D63" s="67">
        <f t="shared" ref="D63:N63" si="13">ROUNDDOWN(+D58+D18+D59+D55-C58-C59,0)</f>
        <v>0</v>
      </c>
      <c r="E63" s="67">
        <f t="shared" si="13"/>
        <v>0</v>
      </c>
      <c r="F63" s="67">
        <f t="shared" si="13"/>
        <v>0</v>
      </c>
      <c r="G63" s="67">
        <f t="shared" si="13"/>
        <v>0</v>
      </c>
      <c r="H63" s="67">
        <f t="shared" si="13"/>
        <v>0</v>
      </c>
      <c r="I63" s="67">
        <f t="shared" si="13"/>
        <v>0</v>
      </c>
      <c r="J63" s="67">
        <f t="shared" si="13"/>
        <v>0</v>
      </c>
      <c r="K63" s="67">
        <f t="shared" si="13"/>
        <v>0</v>
      </c>
      <c r="L63" s="67">
        <f t="shared" si="13"/>
        <v>0</v>
      </c>
      <c r="M63" s="67">
        <f t="shared" si="13"/>
        <v>0</v>
      </c>
      <c r="N63" s="67">
        <f t="shared" si="13"/>
        <v>0</v>
      </c>
      <c r="O63" s="64"/>
    </row>
    <row r="64" spans="1:15" x14ac:dyDescent="0.25">
      <c r="A64" s="22"/>
      <c r="C64" s="60"/>
      <c r="D64" s="36"/>
      <c r="E64" s="64"/>
      <c r="F64" s="36"/>
      <c r="H64" s="64"/>
      <c r="I64" s="64"/>
      <c r="J64" s="68"/>
      <c r="K64" s="68"/>
      <c r="L64" s="68"/>
      <c r="M64" s="64"/>
      <c r="N64" s="69"/>
      <c r="O64" s="64"/>
    </row>
    <row r="65" spans="3:15" x14ac:dyDescent="0.25">
      <c r="C65" s="21"/>
      <c r="D65" s="36"/>
      <c r="E65" s="64"/>
      <c r="F65" s="36"/>
      <c r="H65" s="64"/>
      <c r="I65" s="64"/>
      <c r="J65" s="36"/>
      <c r="K65" s="64"/>
      <c r="L65" s="64"/>
      <c r="M65" s="64"/>
      <c r="N65" s="7"/>
      <c r="O65" s="64"/>
    </row>
    <row r="66" spans="3:15" x14ac:dyDescent="0.25">
      <c r="C66" s="21"/>
      <c r="D66" s="36"/>
      <c r="E66" s="64"/>
      <c r="F66" s="36"/>
      <c r="H66" s="64"/>
      <c r="I66" s="64"/>
      <c r="J66" s="64"/>
      <c r="K66" s="64"/>
      <c r="L66" s="64"/>
      <c r="M66" s="64"/>
      <c r="N66" s="7"/>
      <c r="O66" s="64"/>
    </row>
    <row r="67" spans="3:15" x14ac:dyDescent="0.25">
      <c r="C67" s="21"/>
      <c r="D67" s="36"/>
      <c r="E67" s="64"/>
      <c r="F67" s="36"/>
      <c r="H67" s="64"/>
      <c r="I67" s="64"/>
      <c r="J67" s="64"/>
      <c r="K67" s="64"/>
      <c r="L67" s="64"/>
      <c r="M67" s="64"/>
      <c r="N67" s="7"/>
      <c r="O67" s="64"/>
    </row>
    <row r="68" spans="3:15" x14ac:dyDescent="0.25">
      <c r="C68" s="21"/>
      <c r="D68" s="36"/>
      <c r="E68" s="64"/>
      <c r="F68" s="36"/>
      <c r="H68" s="64"/>
      <c r="I68" s="64"/>
      <c r="J68" s="64"/>
      <c r="K68" s="64"/>
      <c r="L68" s="64"/>
      <c r="M68" s="64"/>
      <c r="N68" s="7"/>
      <c r="O68" s="64"/>
    </row>
    <row r="69" spans="3:15" x14ac:dyDescent="0.25">
      <c r="C69" s="21"/>
    </row>
    <row r="70" spans="3:15" x14ac:dyDescent="0.25">
      <c r="C70" s="21"/>
    </row>
    <row r="71" spans="3:15" x14ac:dyDescent="0.25">
      <c r="C71" s="21"/>
    </row>
  </sheetData>
  <mergeCells count="3">
    <mergeCell ref="A1:O1"/>
    <mergeCell ref="A2:B2"/>
    <mergeCell ref="A3:B3"/>
  </mergeCells>
  <printOptions gridLinesSet="0"/>
  <pageMargins left="0" right="0" top="0.75" bottom="0.43" header="0" footer="0.17"/>
  <pageSetup scale="68" fitToWidth="0" fitToHeight="0" orientation="landscape" r:id="rId1"/>
  <headerFooter alignWithMargins="0">
    <oddFooter>&amp;R&amp;"CG Times,Regular"&amp;8&amp;D 
 &amp;F</oddFooter>
  </headerFooter>
  <rowBreaks count="1" manualBreakCount="1">
    <brk id="4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Table 10</vt:lpstr>
      <vt:lpstr>'Table 10'!Print_Area</vt:lpstr>
      <vt:lpstr>'Table 10'!Print_Area_MI</vt:lpstr>
      <vt:lpstr>'Table 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10: Literary Fund</dc:title>
  <dc:creator>TRUST ACCOUNTING, OPERATIONS DI</dc:creator>
  <cp:lastModifiedBy>Stephanie Caldwell</cp:lastModifiedBy>
  <cp:lastPrinted>2018-04-04T14:13:34Z</cp:lastPrinted>
  <dcterms:created xsi:type="dcterms:W3CDTF">1997-08-15T18:05:00Z</dcterms:created>
  <dcterms:modified xsi:type="dcterms:W3CDTF">2022-01-31T23:24:51Z</dcterms:modified>
</cp:coreProperties>
</file>