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17-2018 ASR Tables\Table 10\"/>
    </mc:Choice>
  </mc:AlternateContent>
  <bookViews>
    <workbookView xWindow="75" yWindow="-30" windowWidth="19440" windowHeight="9570"/>
  </bookViews>
  <sheets>
    <sheet name="Table 10" sheetId="3" r:id="rId1"/>
  </sheets>
  <definedNames>
    <definedName name="_xlnm.Print_Area" localSheetId="0">'Table 10'!$A$2:$O$62</definedName>
    <definedName name="Print_Area_MI" localSheetId="0">'Table 10'!$A$2:$O$61</definedName>
    <definedName name="Print_Area_MI">#REF!</definedName>
    <definedName name="_xlnm.Print_Titles" localSheetId="0">'Table 10'!$A:$B</definedName>
  </definedNames>
  <calcPr calcId="162913"/>
</workbook>
</file>

<file path=xl/calcChain.xml><?xml version="1.0" encoding="utf-8"?>
<calcChain xmlns="http://schemas.openxmlformats.org/spreadsheetml/2006/main">
  <c r="E55" i="3" l="1"/>
  <c r="F55" i="3"/>
  <c r="G55" i="3"/>
  <c r="H55" i="3"/>
  <c r="I55" i="3"/>
  <c r="J55" i="3"/>
  <c r="K55" i="3"/>
  <c r="L55" i="3"/>
  <c r="M55" i="3"/>
  <c r="D55" i="3"/>
  <c r="A48" i="3" l="1"/>
  <c r="N62" i="3"/>
  <c r="M62" i="3"/>
  <c r="L62" i="3"/>
  <c r="J62" i="3"/>
  <c r="H62" i="3"/>
  <c r="G62" i="3"/>
  <c r="F62" i="3"/>
  <c r="E62" i="3"/>
  <c r="D62" i="3"/>
  <c r="C62" i="3"/>
  <c r="N59" i="3"/>
  <c r="M59" i="3"/>
  <c r="L59" i="3"/>
  <c r="K59" i="3"/>
  <c r="J59" i="3"/>
  <c r="I59" i="3"/>
  <c r="H59" i="3"/>
  <c r="G59" i="3"/>
  <c r="F59" i="3"/>
  <c r="E59" i="3"/>
  <c r="D59" i="3"/>
  <c r="C59" i="3"/>
  <c r="N51" i="3"/>
  <c r="N55" i="3" s="1"/>
  <c r="N52" i="3"/>
  <c r="C52" i="3"/>
  <c r="C55" i="3" s="1"/>
  <c r="O45" i="3"/>
  <c r="X44" i="3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O32" i="3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N28" i="3"/>
  <c r="M28" i="3"/>
  <c r="K28" i="3"/>
  <c r="J28" i="3"/>
  <c r="H28" i="3"/>
  <c r="G28" i="3"/>
  <c r="E28" i="3"/>
  <c r="D28" i="3"/>
  <c r="C28" i="3"/>
  <c r="S27" i="3"/>
  <c r="O27" i="3"/>
  <c r="S26" i="3"/>
  <c r="O26" i="3"/>
  <c r="X25" i="3"/>
  <c r="S25" i="3" s="1"/>
  <c r="O25" i="3"/>
  <c r="S24" i="3"/>
  <c r="Q24" i="3"/>
  <c r="O24" i="3"/>
  <c r="S23" i="3"/>
  <c r="O23" i="3"/>
  <c r="S22" i="3"/>
  <c r="L29" i="3"/>
  <c r="I28" i="3"/>
  <c r="F29" i="3"/>
  <c r="S21" i="3"/>
  <c r="O21" i="3"/>
  <c r="S20" i="3"/>
  <c r="X19" i="3"/>
  <c r="S19" i="3" s="1"/>
  <c r="O19" i="3"/>
  <c r="X18" i="3"/>
  <c r="S18" i="3" s="1"/>
  <c r="K62" i="3"/>
  <c r="I62" i="3"/>
  <c r="X17" i="3"/>
  <c r="S17" i="3"/>
  <c r="Q22" i="3" s="1"/>
  <c r="O17" i="3"/>
  <c r="S16" i="3"/>
  <c r="O16" i="3"/>
  <c r="S15" i="3"/>
  <c r="O15" i="3"/>
  <c r="S14" i="3"/>
  <c r="O14" i="3"/>
  <c r="X13" i="3"/>
  <c r="S13" i="3" s="1"/>
  <c r="O13" i="3"/>
  <c r="S12" i="3"/>
  <c r="O12" i="3"/>
  <c r="S11" i="3"/>
  <c r="S10" i="3"/>
  <c r="O10" i="3"/>
  <c r="N7" i="3"/>
  <c r="M7" i="3"/>
  <c r="L7" i="3"/>
  <c r="K7" i="3"/>
  <c r="J7" i="3"/>
  <c r="I7" i="3"/>
  <c r="H7" i="3"/>
  <c r="G7" i="3"/>
  <c r="F7" i="3"/>
  <c r="E7" i="3"/>
  <c r="D7" i="3"/>
  <c r="C7" i="3"/>
  <c r="O6" i="3"/>
  <c r="O7" i="3" s="1"/>
  <c r="H42" i="3" l="1"/>
  <c r="H43" i="3" s="1"/>
  <c r="O44" i="3"/>
  <c r="F42" i="3"/>
  <c r="F43" i="3" s="1"/>
  <c r="F46" i="3" s="1"/>
  <c r="O40" i="3"/>
  <c r="D42" i="3"/>
  <c r="D43" i="3" s="1"/>
  <c r="D46" i="3" s="1"/>
  <c r="E42" i="3"/>
  <c r="E43" i="3" s="1"/>
  <c r="E46" i="3" s="1"/>
  <c r="M42" i="3"/>
  <c r="M43" i="3" s="1"/>
  <c r="I29" i="3"/>
  <c r="I42" i="3" s="1"/>
  <c r="I43" i="3" s="1"/>
  <c r="O39" i="3"/>
  <c r="J42" i="3"/>
  <c r="J43" i="3" s="1"/>
  <c r="J46" i="3" s="1"/>
  <c r="N42" i="3"/>
  <c r="N43" i="3" s="1"/>
  <c r="K29" i="3"/>
  <c r="K42" i="3" s="1"/>
  <c r="K43" i="3" s="1"/>
  <c r="C42" i="3"/>
  <c r="C43" i="3" s="1"/>
  <c r="C46" i="3" s="1"/>
  <c r="G42" i="3"/>
  <c r="G43" i="3" s="1"/>
  <c r="G46" i="3" s="1"/>
  <c r="O11" i="3"/>
  <c r="S43" i="3"/>
  <c r="S46" i="3" s="1"/>
  <c r="H46" i="3"/>
  <c r="L42" i="3"/>
  <c r="L43" i="3" s="1"/>
  <c r="Q26" i="3"/>
  <c r="Q28" i="3" s="1"/>
  <c r="L28" i="3"/>
  <c r="O18" i="3"/>
  <c r="X43" i="3"/>
  <c r="X45" i="3" s="1"/>
  <c r="O22" i="3"/>
  <c r="O28" i="3" s="1"/>
  <c r="F28" i="3"/>
  <c r="K46" i="3" l="1"/>
  <c r="I46" i="3"/>
  <c r="L46" i="3"/>
  <c r="N46" i="3"/>
  <c r="M46" i="3"/>
  <c r="O29" i="3"/>
  <c r="O42" i="3" s="1"/>
  <c r="O43" i="3" s="1"/>
  <c r="O46" i="3" s="1"/>
</calcChain>
</file>

<file path=xl/sharedStrings.xml><?xml version="1.0" encoding="utf-8"?>
<sst xmlns="http://schemas.openxmlformats.org/spreadsheetml/2006/main" count="276" uniqueCount="110">
  <si>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</si>
  <si>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</si>
  <si>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</si>
  <si>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</si>
  <si>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</si>
  <si>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</si>
  <si>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</si>
  <si>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</si>
  <si>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</si>
  <si>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</si>
  <si>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</si>
  <si>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</si>
  <si>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</si>
  <si>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</si>
  <si>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</si>
  <si>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</si>
  <si>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</si>
  <si>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</si>
  <si>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</si>
  <si>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</si>
  <si>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</si>
  <si>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</si>
  <si>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</si>
  <si>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</si>
  <si>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</si>
  <si>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</si>
  <si>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</si>
  <si>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</si>
  <si>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</si>
  <si>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</si>
  <si>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</si>
  <si>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</si>
  <si>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</si>
  <si>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</si>
  <si>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</si>
  <si>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</si>
  <si>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</si>
  <si>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</si>
  <si>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</si>
  <si>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</si>
  <si>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</si>
  <si>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</si>
  <si>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</si>
  <si>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</si>
  <si>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</si>
  <si>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</si>
  <si>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</si>
  <si>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</si>
  <si>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</si>
  <si>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</si>
  <si>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</si>
  <si>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</si>
  <si>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</si>
  <si>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</si>
  <si>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</si>
  <si>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</si>
  <si>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</si>
  <si>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</si>
  <si>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</si>
  <si>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</si>
  <si>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</si>
  <si>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</si>
  <si>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</si>
  <si>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</si>
  <si>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</si>
  <si>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</si>
  <si>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</si>
  <si>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</si>
  <si>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</si>
  <si>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</si>
  <si>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</si>
  <si>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</si>
  <si>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</si>
  <si>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</si>
  <si>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</si>
  <si>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</si>
  <si>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</si>
  <si>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</si>
  <si>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</si>
  <si>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</si>
  <si>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</si>
  <si>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</si>
  <si>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</si>
  <si>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</si>
  <si>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</si>
  <si>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</si>
  <si>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</si>
  <si>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</si>
  <si>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</si>
  <si>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</si>
  <si>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</si>
  <si>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</si>
  <si>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</si>
  <si>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</si>
  <si>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</si>
  <si>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</si>
  <si>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</si>
  <si>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</si>
  <si>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</si>
  <si>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</si>
  <si>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</si>
  <si>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</si>
  <si>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</si>
  <si>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</si>
  <si>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</si>
  <si>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</si>
  <si>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</si>
  <si>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</si>
  <si>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FISCAL YEAR 2018</t>
  </si>
  <si>
    <t>This is a table showing the financial activity of the Literary Fund in 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</si>
</sst>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 applyFill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 applyFill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  <xf numFmtId="37" fontId="3" fillId="0" borderId="0" xfId="0" quotePrefix="1" applyNumberFormat="1" applyFont="1" applyFill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7" fontId="3" fillId="0" borderId="0" xfId="0" applyNumberFormat="1" applyFont="1" applyFill="1" applyBorder="1" applyProtection="1"/>
    <xf numFmtId="39" fontId="0" fillId="0" borderId="0" xfId="0" applyNumberFormat="1" applyFont="1" applyAlignment="1" applyProtection="1">
      <alignment horizontal="left"/>
    </xf>
    <xf numFmtId="0" fontId="0" fillId="0" borderId="0" xfId="0" applyFont="1"/>
    <xf numFmtId="0" fontId="0" fillId="0" borderId="0" xfId="0" applyFont="1" applyFill="1" applyProtection="1">
      <protection locked="0" hidden="1"/>
    </xf>
    <xf numFmtId="42" fontId="0" fillId="0" borderId="0" xfId="0" applyNumberFormat="1" applyFont="1" applyFill="1" applyProtection="1">
      <protection locked="0" hidden="1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ont="1"/>
    <xf numFmtId="39" fontId="0" fillId="0" borderId="0" xfId="0" applyNumberFormat="1" applyFont="1" applyFill="1" applyAlignment="1" applyProtection="1">
      <alignment horizontal="center"/>
    </xf>
    <xf numFmtId="39" fontId="0" fillId="0" borderId="0" xfId="0" quotePrefix="1" applyNumberFormat="1" applyFont="1" applyAlignment="1" applyProtection="1">
      <alignment horizontal="center"/>
    </xf>
    <xf numFmtId="0" fontId="0" fillId="0" borderId="0" xfId="0" applyFont="1" applyAlignment="1">
      <alignment horizontal="center"/>
    </xf>
    <xf numFmtId="39" fontId="0" fillId="0" borderId="0" xfId="0" applyNumberFormat="1" applyFont="1" applyAlignment="1" applyProtection="1">
      <alignment horizontal="center"/>
    </xf>
    <xf numFmtId="39" fontId="0" fillId="0" borderId="0" xfId="0" quotePrefix="1" applyNumberFormat="1" applyFont="1" applyFill="1" applyAlignment="1" applyProtection="1">
      <alignment horizontal="center"/>
    </xf>
    <xf numFmtId="39" fontId="0" fillId="0" borderId="0" xfId="0" applyNumberFormat="1" applyFont="1" applyFill="1" applyAlignment="1" applyProtection="1">
      <alignment horizontal="left"/>
    </xf>
    <xf numFmtId="37" fontId="0" fillId="0" borderId="0" xfId="0" applyNumberFormat="1" applyFont="1" applyFill="1" applyProtection="1"/>
    <xf numFmtId="164" fontId="0" fillId="0" borderId="0" xfId="1" applyFont="1" applyFill="1" applyProtection="1"/>
    <xf numFmtId="5" fontId="0" fillId="0" borderId="0" xfId="0" applyNumberFormat="1" applyFont="1" applyFill="1"/>
    <xf numFmtId="5" fontId="0" fillId="0" borderId="0" xfId="0" quotePrefix="1" applyNumberFormat="1" applyFont="1" applyFill="1" applyAlignment="1" applyProtection="1">
      <alignment horizontal="left"/>
    </xf>
    <xf numFmtId="42" fontId="0" fillId="0" borderId="1" xfId="0" applyNumberFormat="1" applyFont="1" applyFill="1" applyBorder="1" applyProtection="1"/>
    <xf numFmtId="164" fontId="0" fillId="0" borderId="1" xfId="1" applyFont="1" applyFill="1" applyBorder="1" applyProtection="1"/>
    <xf numFmtId="39" fontId="0" fillId="0" borderId="0" xfId="0" quotePrefix="1" applyNumberFormat="1" applyFont="1" applyFill="1" applyAlignment="1" applyProtection="1">
      <alignment horizontal="left"/>
    </xf>
    <xf numFmtId="39" fontId="0" fillId="0" borderId="0" xfId="0" quotePrefix="1" applyNumberFormat="1" applyFont="1" applyFill="1" applyBorder="1" applyAlignment="1" applyProtection="1">
      <alignment horizontal="left"/>
    </xf>
    <xf numFmtId="37" fontId="0" fillId="0" borderId="0" xfId="0" applyNumberFormat="1" applyFont="1" applyFill="1"/>
    <xf numFmtId="37" fontId="0" fillId="0" borderId="0" xfId="0" applyNumberFormat="1" applyFont="1" applyFill="1" applyAlignment="1" applyProtection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applyNumberFormat="1" applyFont="1"/>
    <xf numFmtId="37" fontId="0" fillId="0" borderId="0" xfId="0" quotePrefix="1" applyNumberFormat="1" applyFont="1" applyFill="1" applyAlignment="1" applyProtection="1">
      <alignment horizontal="left"/>
    </xf>
    <xf numFmtId="0" fontId="0" fillId="0" borderId="0" xfId="0" applyFont="1" applyBorder="1"/>
    <xf numFmtId="42" fontId="0" fillId="0" borderId="2" xfId="0" applyNumberFormat="1" applyFont="1" applyFill="1" applyBorder="1" applyProtection="1"/>
    <xf numFmtId="42" fontId="0" fillId="0" borderId="0" xfId="0" applyNumberFormat="1" applyFont="1" applyFill="1" applyBorder="1" applyProtection="1"/>
    <xf numFmtId="0" fontId="0" fillId="0" borderId="0" xfId="0" quotePrefix="1" applyFont="1" applyAlignment="1">
      <alignment horizontal="left"/>
    </xf>
    <xf numFmtId="3" fontId="0" fillId="0" borderId="0" xfId="0" applyNumberFormat="1" applyFont="1" applyFill="1" applyAlignment="1">
      <alignment horizontal="center"/>
    </xf>
    <xf numFmtId="39" fontId="0" fillId="0" borderId="0" xfId="0" quotePrefix="1" applyNumberFormat="1" applyFont="1" applyAlignment="1" applyProtection="1">
      <alignment horizontal="left"/>
    </xf>
    <xf numFmtId="42" fontId="0" fillId="0" borderId="0" xfId="0" applyNumberFormat="1" applyFont="1" applyFill="1" applyProtection="1"/>
    <xf numFmtId="37" fontId="0" fillId="0" borderId="0" xfId="0" applyNumberFormat="1" applyFont="1" applyFill="1" applyBorder="1" applyProtection="1"/>
    <xf numFmtId="37" fontId="0" fillId="0" borderId="1" xfId="0" applyNumberFormat="1" applyFont="1" applyFill="1" applyBorder="1" applyProtection="1"/>
    <xf numFmtId="5" fontId="0" fillId="0" borderId="2" xfId="0" applyNumberFormat="1" applyFont="1" applyFill="1" applyBorder="1" applyProtection="1"/>
    <xf numFmtId="37" fontId="0" fillId="0" borderId="0" xfId="0" applyNumberFormat="1" applyFont="1" applyBorder="1" applyProtection="1"/>
    <xf numFmtId="37" fontId="0" fillId="0" borderId="0" xfId="0" applyNumberFormat="1" applyFont="1" applyProtection="1"/>
    <xf numFmtId="3" fontId="0" fillId="0" borderId="0" xfId="0" applyNumberFormat="1" applyFont="1"/>
    <xf numFmtId="39" fontId="0" fillId="2" borderId="0" xfId="0" applyNumberFormat="1" applyFont="1" applyFill="1" applyAlignment="1" applyProtection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Font="1" applyAlignment="1" applyProtection="1">
      <alignment horizontal="right" vertical="top"/>
    </xf>
    <xf numFmtId="37" fontId="0" fillId="0" borderId="0" xfId="0" applyNumberFormat="1" applyFont="1" applyFill="1" applyAlignment="1" applyProtection="1">
      <alignment horizontal="right" vertical="top"/>
    </xf>
    <xf numFmtId="39" fontId="21" fillId="0" borderId="0" xfId="0" applyNumberFormat="1" applyFont="1" applyAlignment="1" applyProtection="1">
      <alignment horizontal="left"/>
    </xf>
    <xf numFmtId="39" fontId="22" fillId="0" borderId="0" xfId="0" quotePrefix="1" applyNumberFormat="1" applyFont="1" applyAlignment="1" applyProtection="1">
      <alignment horizontal="left"/>
    </xf>
    <xf numFmtId="164" fontId="0" fillId="0" borderId="0" xfId="0" applyNumberFormat="1" applyFont="1" applyFill="1"/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 applyFill="1" applyProtection="1"/>
    <xf numFmtId="164" fontId="21" fillId="0" borderId="0" xfId="1" applyFont="1" applyFill="1" applyProtection="1"/>
    <xf numFmtId="0" fontId="21" fillId="0" borderId="0" xfId="0" applyFont="1" applyFill="1"/>
    <xf numFmtId="37" fontId="0" fillId="0" borderId="2" xfId="1" applyNumberFormat="1" applyFont="1" applyFill="1" applyBorder="1" applyProtection="1"/>
    <xf numFmtId="0" fontId="21" fillId="0" borderId="0" xfId="0" applyFont="1" applyAlignment="1"/>
    <xf numFmtId="0" fontId="0" fillId="0" borderId="0" xfId="0" applyFont="1" applyAlignment="1">
      <alignment horizontal="left"/>
    </xf>
    <xf numFmtId="39" fontId="22" fillId="0" borderId="0" xfId="0" quotePrefix="1" applyNumberFormat="1" applyFont="1" applyAlignment="1" applyProtection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0"/>
  <sheetViews>
    <sheetView showGridLines="0" tabSelected="1" zoomScale="80" zoomScaleNormal="80" zoomScaleSheetLayoutView="100" workbookViewId="0">
      <pane xSplit="2" ySplit="4" topLeftCell="C14" activePane="bottomRight" state="frozen"/>
      <selection pane="topRight" activeCell="C1" sqref="C1"/>
      <selection pane="bottomLeft" activeCell="A4" sqref="A4"/>
      <selection pane="bottomRight" activeCell="A2" sqref="A2:B2"/>
    </sheetView>
  </sheetViews>
  <sheetFormatPr defaultColWidth="13.75" defaultRowHeight="15.75" x14ac:dyDescent="0.25"/>
  <cols>
    <col min="1" max="1" width="4.25" style="23" customWidth="1"/>
    <col min="2" max="2" width="44" style="23" bestFit="1" customWidth="1"/>
    <col min="3" max="4" width="13.25" style="26" bestFit="1" customWidth="1"/>
    <col min="5" max="5" width="13.25" style="23" bestFit="1" customWidth="1"/>
    <col min="6" max="6" width="13.25" style="26" bestFit="1" customWidth="1"/>
    <col min="7" max="13" width="13.25" style="23" bestFit="1" customWidth="1"/>
    <col min="14" max="14" width="13.25" style="26" bestFit="1" customWidth="1"/>
    <col min="15" max="15" width="14.75" style="23" bestFit="1" customWidth="1"/>
    <col min="16" max="16" width="13.75" style="23" customWidth="1"/>
    <col min="17" max="17" width="0" style="3" hidden="1" customWidth="1"/>
    <col min="18" max="18" width="0" style="1" hidden="1" customWidth="1"/>
    <col min="19" max="19" width="0" style="4" hidden="1" customWidth="1"/>
    <col min="20" max="20" width="0" style="1" hidden="1" customWidth="1"/>
    <col min="21" max="22" width="0" style="23" hidden="1" customWidth="1"/>
    <col min="23" max="23" width="13.75" style="5" hidden="1" customWidth="1"/>
    <col min="24" max="24" width="16" style="6" hidden="1" customWidth="1"/>
    <col min="25" max="25" width="18.875" style="5" hidden="1" customWidth="1"/>
    <col min="26" max="26" width="20.75" style="5" hidden="1" customWidth="1"/>
    <col min="27" max="16384" width="13.75" style="23"/>
  </cols>
  <sheetData>
    <row r="1" spans="1:27" ht="9" customHeight="1" x14ac:dyDescent="0.25">
      <c r="A1" s="81" t="s">
        <v>109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7" x14ac:dyDescent="0.25">
      <c r="A2" s="82" t="s">
        <v>0</v>
      </c>
      <c r="B2" s="82"/>
      <c r="C2" s="24"/>
      <c r="D2" s="25"/>
      <c r="E2" s="25"/>
      <c r="G2" s="26"/>
      <c r="H2" s="26"/>
      <c r="I2" s="26"/>
    </row>
    <row r="3" spans="1:27" x14ac:dyDescent="0.25">
      <c r="A3" s="83" t="s">
        <v>108</v>
      </c>
      <c r="B3" s="83"/>
      <c r="D3" s="27"/>
      <c r="E3" s="28"/>
      <c r="J3" s="29"/>
    </row>
    <row r="4" spans="1:27" x14ac:dyDescent="0.25">
      <c r="C4" s="30" t="s">
        <v>1</v>
      </c>
      <c r="D4" s="30" t="s">
        <v>2</v>
      </c>
      <c r="E4" s="31" t="s">
        <v>3</v>
      </c>
      <c r="F4" s="30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1" t="s">
        <v>10</v>
      </c>
      <c r="M4" s="31" t="s">
        <v>11</v>
      </c>
      <c r="N4" s="34" t="s">
        <v>106</v>
      </c>
      <c r="O4" s="33" t="s">
        <v>12</v>
      </c>
    </row>
    <row r="5" spans="1:27" s="26" customFormat="1" x14ac:dyDescent="0.25">
      <c r="A5" s="35" t="s">
        <v>13</v>
      </c>
      <c r="C5" s="77" t="s">
        <v>107</v>
      </c>
      <c r="D5" s="77" t="s">
        <v>107</v>
      </c>
      <c r="E5" s="77" t="s">
        <v>107</v>
      </c>
      <c r="F5" s="77" t="s">
        <v>107</v>
      </c>
      <c r="G5" s="77" t="s">
        <v>107</v>
      </c>
      <c r="H5" s="77" t="s">
        <v>107</v>
      </c>
      <c r="I5" s="77" t="s">
        <v>107</v>
      </c>
      <c r="J5" s="77" t="s">
        <v>107</v>
      </c>
      <c r="K5" s="77" t="s">
        <v>107</v>
      </c>
      <c r="L5" s="77" t="s">
        <v>107</v>
      </c>
      <c r="M5" s="77" t="s">
        <v>107</v>
      </c>
      <c r="N5" s="77" t="s">
        <v>107</v>
      </c>
      <c r="O5" s="77" t="s">
        <v>107</v>
      </c>
      <c r="Q5" s="8"/>
      <c r="R5" s="2"/>
      <c r="S5" s="9"/>
      <c r="T5" s="2"/>
      <c r="W5" s="10"/>
      <c r="X5" s="6"/>
      <c r="Y5" s="10"/>
      <c r="Z5" s="10"/>
    </row>
    <row r="6" spans="1:27" s="38" customFormat="1" x14ac:dyDescent="0.25">
      <c r="B6" s="39" t="s">
        <v>14</v>
      </c>
      <c r="C6" s="40">
        <v>71450042</v>
      </c>
      <c r="D6" s="40">
        <v>76454520</v>
      </c>
      <c r="E6" s="40">
        <v>86780167</v>
      </c>
      <c r="F6" s="40">
        <v>95099373</v>
      </c>
      <c r="G6" s="40">
        <v>98801356</v>
      </c>
      <c r="H6" s="40">
        <v>105707121</v>
      </c>
      <c r="I6" s="40">
        <v>114717074</v>
      </c>
      <c r="J6" s="40">
        <v>122272500</v>
      </c>
      <c r="K6" s="40">
        <v>201815464</v>
      </c>
      <c r="L6" s="40">
        <v>209401868</v>
      </c>
      <c r="M6" s="40">
        <v>150238050</v>
      </c>
      <c r="N6" s="40">
        <v>248312270</v>
      </c>
      <c r="O6" s="40">
        <f>+C6</f>
        <v>71450042</v>
      </c>
      <c r="Q6" s="8"/>
      <c r="R6" s="11"/>
      <c r="S6" s="9"/>
      <c r="T6" s="11"/>
      <c r="W6" s="10"/>
      <c r="X6" s="6"/>
      <c r="Y6" s="10"/>
      <c r="Z6" s="10"/>
    </row>
    <row r="7" spans="1:27" s="26" customFormat="1" x14ac:dyDescent="0.25">
      <c r="B7" s="35" t="s">
        <v>15</v>
      </c>
      <c r="C7" s="41">
        <f>SUM(C6:C6)</f>
        <v>71450042</v>
      </c>
      <c r="D7" s="41">
        <f>SUM(D6:D6)</f>
        <v>76454520</v>
      </c>
      <c r="E7" s="41">
        <f>SUM(E6:E6)</f>
        <v>86780167</v>
      </c>
      <c r="F7" s="41">
        <f t="shared" ref="F7:N7" si="0">SUM(F6:F6)</f>
        <v>95099373</v>
      </c>
      <c r="G7" s="41">
        <f t="shared" si="0"/>
        <v>98801356</v>
      </c>
      <c r="H7" s="41">
        <f t="shared" si="0"/>
        <v>105707121</v>
      </c>
      <c r="I7" s="41">
        <f t="shared" si="0"/>
        <v>114717074</v>
      </c>
      <c r="J7" s="41">
        <f t="shared" si="0"/>
        <v>122272500</v>
      </c>
      <c r="K7" s="41">
        <f t="shared" si="0"/>
        <v>201815464</v>
      </c>
      <c r="L7" s="41">
        <f t="shared" si="0"/>
        <v>209401868</v>
      </c>
      <c r="M7" s="41">
        <f t="shared" si="0"/>
        <v>150238050</v>
      </c>
      <c r="N7" s="41">
        <f t="shared" si="0"/>
        <v>248312270</v>
      </c>
      <c r="O7" s="41">
        <f>SUM(O6:O6)</f>
        <v>71450042</v>
      </c>
      <c r="Q7" s="8"/>
      <c r="R7" s="2"/>
      <c r="S7" s="9" t="s">
        <v>84</v>
      </c>
      <c r="T7" s="2"/>
      <c r="W7" s="10"/>
      <c r="X7" s="6"/>
      <c r="Y7" s="10"/>
      <c r="Z7" s="10"/>
    </row>
    <row r="8" spans="1:27" s="26" customFormat="1" x14ac:dyDescent="0.25">
      <c r="A8" s="35" t="s">
        <v>16</v>
      </c>
      <c r="C8" s="77" t="s">
        <v>107</v>
      </c>
      <c r="D8" s="77" t="s">
        <v>107</v>
      </c>
      <c r="E8" s="77" t="s">
        <v>107</v>
      </c>
      <c r="F8" s="77" t="s">
        <v>107</v>
      </c>
      <c r="G8" s="77" t="s">
        <v>107</v>
      </c>
      <c r="H8" s="77" t="s">
        <v>107</v>
      </c>
      <c r="I8" s="77" t="s">
        <v>107</v>
      </c>
      <c r="J8" s="77" t="s">
        <v>107</v>
      </c>
      <c r="K8" s="77" t="s">
        <v>107</v>
      </c>
      <c r="L8" s="77" t="s">
        <v>107</v>
      </c>
      <c r="M8" s="77" t="s">
        <v>107</v>
      </c>
      <c r="N8" s="77" t="s">
        <v>107</v>
      </c>
      <c r="O8" s="77" t="s">
        <v>107</v>
      </c>
      <c r="Q8" s="12" t="s">
        <v>82</v>
      </c>
      <c r="R8" s="2"/>
      <c r="S8" s="9" t="s">
        <v>92</v>
      </c>
      <c r="T8" s="2"/>
      <c r="W8" s="10"/>
      <c r="X8" s="6" t="s">
        <v>96</v>
      </c>
      <c r="Y8" s="13" t="s">
        <v>93</v>
      </c>
      <c r="Z8" s="13" t="s">
        <v>94</v>
      </c>
    </row>
    <row r="9" spans="1:27" s="26" customFormat="1" x14ac:dyDescent="0.25">
      <c r="A9" s="42" t="s">
        <v>17</v>
      </c>
      <c r="C9" s="77" t="s">
        <v>107</v>
      </c>
      <c r="D9" s="77" t="s">
        <v>107</v>
      </c>
      <c r="E9" s="77" t="s">
        <v>107</v>
      </c>
      <c r="F9" s="77" t="s">
        <v>107</v>
      </c>
      <c r="G9" s="77" t="s">
        <v>107</v>
      </c>
      <c r="H9" s="77" t="s">
        <v>107</v>
      </c>
      <c r="I9" s="77" t="s">
        <v>107</v>
      </c>
      <c r="J9" s="77" t="s">
        <v>107</v>
      </c>
      <c r="K9" s="77" t="s">
        <v>107</v>
      </c>
      <c r="L9" s="77" t="s">
        <v>107</v>
      </c>
      <c r="M9" s="77" t="s">
        <v>107</v>
      </c>
      <c r="N9" s="77" t="s">
        <v>107</v>
      </c>
      <c r="O9" s="77" t="s">
        <v>107</v>
      </c>
      <c r="Q9" s="12" t="s">
        <v>83</v>
      </c>
      <c r="R9" s="2"/>
      <c r="S9" s="9"/>
      <c r="T9" s="2"/>
      <c r="W9" s="10"/>
      <c r="X9" s="6"/>
      <c r="Y9" s="10"/>
      <c r="Z9" s="10"/>
    </row>
    <row r="10" spans="1:27" s="26" customFormat="1" x14ac:dyDescent="0.25">
      <c r="B10" s="42" t="s">
        <v>50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f t="shared" ref="O10:O15" si="1">SUM(C10:N10)</f>
        <v>0</v>
      </c>
      <c r="Q10" s="8"/>
      <c r="R10" s="2">
        <v>4002199</v>
      </c>
      <c r="S10" s="9">
        <f>+X10</f>
        <v>0</v>
      </c>
      <c r="T10" s="2" t="s">
        <v>85</v>
      </c>
      <c r="W10" s="10"/>
      <c r="X10" s="6"/>
      <c r="Y10" s="10"/>
      <c r="Z10" s="10"/>
      <c r="AA10" s="72"/>
    </row>
    <row r="11" spans="1:27" s="26" customFormat="1" x14ac:dyDescent="0.25">
      <c r="B11" s="42" t="s">
        <v>49</v>
      </c>
      <c r="C11" s="73">
        <v>647639</v>
      </c>
      <c r="D11" s="73">
        <v>373775</v>
      </c>
      <c r="E11" s="73">
        <v>160658</v>
      </c>
      <c r="F11" s="73">
        <v>128859</v>
      </c>
      <c r="G11" s="73">
        <v>67353</v>
      </c>
      <c r="H11" s="73">
        <v>416825</v>
      </c>
      <c r="I11" s="73">
        <v>292685</v>
      </c>
      <c r="J11" s="73">
        <v>312537</v>
      </c>
      <c r="K11" s="73">
        <v>319241</v>
      </c>
      <c r="L11" s="73">
        <v>153805</v>
      </c>
      <c r="M11" s="73">
        <v>3856</v>
      </c>
      <c r="N11" s="73">
        <v>33239</v>
      </c>
      <c r="O11" s="73">
        <f>SUM(C11:N11)</f>
        <v>2910472</v>
      </c>
      <c r="Q11" s="8"/>
      <c r="R11" s="2">
        <v>4002041</v>
      </c>
      <c r="S11" s="9">
        <f t="shared" ref="S11:S36" si="2">+X11</f>
        <v>0</v>
      </c>
      <c r="T11" s="2" t="s">
        <v>60</v>
      </c>
      <c r="W11" s="10"/>
      <c r="X11" s="6"/>
      <c r="Y11" s="10"/>
      <c r="Z11" s="10"/>
      <c r="AA11" s="72"/>
    </row>
    <row r="12" spans="1:27" s="26" customFormat="1" ht="15" customHeight="1" x14ac:dyDescent="0.25">
      <c r="B12" s="42" t="s">
        <v>18</v>
      </c>
      <c r="C12" s="73">
        <v>0</v>
      </c>
      <c r="D12" s="73">
        <v>0</v>
      </c>
      <c r="E12" s="73">
        <v>0</v>
      </c>
      <c r="F12" s="73">
        <v>257837</v>
      </c>
      <c r="G12" s="73">
        <v>0</v>
      </c>
      <c r="H12" s="73">
        <v>0</v>
      </c>
      <c r="I12" s="73">
        <v>345010</v>
      </c>
      <c r="J12" s="73">
        <v>0</v>
      </c>
      <c r="K12" s="73">
        <v>0</v>
      </c>
      <c r="L12" s="73">
        <v>446285</v>
      </c>
      <c r="M12" s="73">
        <v>0</v>
      </c>
      <c r="N12" s="73">
        <v>679654</v>
      </c>
      <c r="O12" s="73">
        <f>SUM(C12:N12)</f>
        <v>1728786</v>
      </c>
      <c r="Q12" s="8"/>
      <c r="R12" s="2">
        <v>4002410</v>
      </c>
      <c r="S12" s="9">
        <f t="shared" si="2"/>
        <v>0</v>
      </c>
      <c r="T12" s="2" t="s">
        <v>86</v>
      </c>
      <c r="W12" s="10"/>
      <c r="X12" s="6"/>
      <c r="Y12" s="10"/>
      <c r="Z12" s="10"/>
      <c r="AA12" s="72"/>
    </row>
    <row r="13" spans="1:27" s="26" customFormat="1" ht="15.75" customHeight="1" x14ac:dyDescent="0.25">
      <c r="B13" s="35" t="s">
        <v>95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f t="shared" si="1"/>
        <v>0</v>
      </c>
      <c r="Q13" s="8"/>
      <c r="R13" s="2">
        <v>4002421</v>
      </c>
      <c r="S13" s="9">
        <f>+X13</f>
        <v>89312.76999999999</v>
      </c>
      <c r="T13" s="2" t="s">
        <v>61</v>
      </c>
      <c r="W13" s="10"/>
      <c r="X13" s="6">
        <f>48475+40837.77</f>
        <v>89312.76999999999</v>
      </c>
      <c r="Y13" s="10"/>
      <c r="Z13" s="10"/>
      <c r="AA13" s="72"/>
    </row>
    <row r="14" spans="1:27" s="26" customFormat="1" x14ac:dyDescent="0.25">
      <c r="B14" s="42" t="s">
        <v>19</v>
      </c>
      <c r="C14" s="73">
        <v>0</v>
      </c>
      <c r="D14" s="73">
        <v>0</v>
      </c>
      <c r="E14" s="73">
        <v>0</v>
      </c>
      <c r="F14" s="73">
        <v>-24416</v>
      </c>
      <c r="G14" s="73">
        <v>0</v>
      </c>
      <c r="H14" s="73">
        <v>0</v>
      </c>
      <c r="I14" s="73">
        <v>-31134</v>
      </c>
      <c r="J14" s="73">
        <v>0</v>
      </c>
      <c r="K14" s="73">
        <v>0</v>
      </c>
      <c r="L14" s="73">
        <v>-42622</v>
      </c>
      <c r="M14" s="73">
        <v>0</v>
      </c>
      <c r="N14" s="73">
        <v>-46073</v>
      </c>
      <c r="O14" s="73">
        <f>SUM(C14:N14)</f>
        <v>-144245</v>
      </c>
      <c r="Q14" s="8"/>
      <c r="R14" s="2">
        <v>4007102</v>
      </c>
      <c r="S14" s="9">
        <f t="shared" si="2"/>
        <v>0</v>
      </c>
      <c r="T14" s="2" t="s">
        <v>87</v>
      </c>
      <c r="W14" s="10"/>
      <c r="X14" s="6"/>
      <c r="Y14" s="10"/>
      <c r="Z14" s="10"/>
      <c r="AA14" s="72"/>
    </row>
    <row r="15" spans="1:27" s="26" customFormat="1" x14ac:dyDescent="0.25">
      <c r="B15" s="42" t="s">
        <v>20</v>
      </c>
      <c r="C15" s="73">
        <v>0</v>
      </c>
      <c r="D15" s="73">
        <v>0</v>
      </c>
      <c r="E15" s="73">
        <v>0</v>
      </c>
      <c r="F15" s="73">
        <v>210710</v>
      </c>
      <c r="G15" s="73">
        <v>0</v>
      </c>
      <c r="H15" s="73">
        <v>0</v>
      </c>
      <c r="I15" s="73">
        <v>494819</v>
      </c>
      <c r="J15" s="73">
        <v>0</v>
      </c>
      <c r="K15" s="73">
        <v>0</v>
      </c>
      <c r="L15" s="73">
        <v>436272</v>
      </c>
      <c r="M15" s="73">
        <v>0</v>
      </c>
      <c r="N15" s="73">
        <v>293043</v>
      </c>
      <c r="O15" s="73">
        <f t="shared" si="1"/>
        <v>1434844</v>
      </c>
      <c r="Q15" s="8"/>
      <c r="R15" s="2">
        <v>4007103</v>
      </c>
      <c r="S15" s="9">
        <f t="shared" si="2"/>
        <v>0</v>
      </c>
      <c r="T15" s="2" t="s">
        <v>62</v>
      </c>
      <c r="W15" s="10"/>
      <c r="X15" s="6"/>
      <c r="Y15" s="10"/>
      <c r="Z15" s="10"/>
      <c r="AA15" s="72"/>
    </row>
    <row r="16" spans="1:27" s="26" customFormat="1" x14ac:dyDescent="0.25">
      <c r="B16" s="42" t="s">
        <v>21</v>
      </c>
      <c r="C16" s="73">
        <v>6332</v>
      </c>
      <c r="D16" s="73">
        <v>58309</v>
      </c>
      <c r="E16" s="73">
        <v>46523</v>
      </c>
      <c r="F16" s="73">
        <v>24392</v>
      </c>
      <c r="G16" s="73">
        <v>56512</v>
      </c>
      <c r="H16" s="73">
        <v>22128</v>
      </c>
      <c r="I16" s="73">
        <v>20773</v>
      </c>
      <c r="J16" s="73">
        <v>35441</v>
      </c>
      <c r="K16" s="73">
        <v>11506</v>
      </c>
      <c r="L16" s="73">
        <v>5172</v>
      </c>
      <c r="M16" s="73">
        <v>28926</v>
      </c>
      <c r="N16" s="73">
        <v>1852</v>
      </c>
      <c r="O16" s="73">
        <f t="shared" ref="O16:O26" si="3">SUM(C16:N16)</f>
        <v>317866</v>
      </c>
      <c r="Q16" s="8"/>
      <c r="R16" s="2">
        <v>4007108</v>
      </c>
      <c r="S16" s="9">
        <f t="shared" si="2"/>
        <v>0</v>
      </c>
      <c r="T16" s="2" t="s">
        <v>63</v>
      </c>
      <c r="W16" s="10"/>
      <c r="X16" s="6"/>
      <c r="Y16" s="10"/>
      <c r="Z16" s="10"/>
      <c r="AA16" s="72"/>
    </row>
    <row r="17" spans="1:27" s="26" customFormat="1" x14ac:dyDescent="0.25">
      <c r="A17" s="43" t="s">
        <v>97</v>
      </c>
      <c r="B17" s="42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f t="shared" si="3"/>
        <v>0</v>
      </c>
      <c r="Q17" s="8"/>
      <c r="R17" s="2">
        <v>4007109</v>
      </c>
      <c r="S17" s="9">
        <f>+X17</f>
        <v>1404353.3399999999</v>
      </c>
      <c r="T17" s="2" t="s">
        <v>88</v>
      </c>
      <c r="W17" s="10"/>
      <c r="X17" s="10">
        <f>754917.24+649436.1</f>
        <v>1404353.3399999999</v>
      </c>
      <c r="Y17" s="10"/>
      <c r="Z17" s="10"/>
      <c r="AA17" s="72"/>
    </row>
    <row r="18" spans="1:27" s="26" customFormat="1" x14ac:dyDescent="0.25">
      <c r="A18" s="43" t="s">
        <v>51</v>
      </c>
      <c r="B18" s="42"/>
      <c r="C18" s="73">
        <v>4350507</v>
      </c>
      <c r="D18" s="73">
        <v>2891639</v>
      </c>
      <c r="E18" s="73">
        <v>1521438</v>
      </c>
      <c r="F18" s="73">
        <v>1195829</v>
      </c>
      <c r="G18" s="73">
        <v>882689</v>
      </c>
      <c r="H18" s="73">
        <v>2505584</v>
      </c>
      <c r="I18" s="73">
        <v>1781445</v>
      </c>
      <c r="J18" s="73">
        <v>1195699</v>
      </c>
      <c r="K18" s="73">
        <v>1302383</v>
      </c>
      <c r="L18" s="73">
        <v>1236426</v>
      </c>
      <c r="M18" s="73">
        <v>77654</v>
      </c>
      <c r="N18" s="73">
        <v>495581</v>
      </c>
      <c r="O18" s="73">
        <f t="shared" si="3"/>
        <v>19436874</v>
      </c>
      <c r="Q18" s="8"/>
      <c r="R18" s="2">
        <v>4008000</v>
      </c>
      <c r="S18" s="9">
        <f>+X18</f>
        <v>1250</v>
      </c>
      <c r="T18" s="2" t="s">
        <v>64</v>
      </c>
      <c r="W18" s="10"/>
      <c r="X18" s="6">
        <f>750+500</f>
        <v>1250</v>
      </c>
      <c r="Y18" s="10"/>
      <c r="Z18" s="10"/>
      <c r="AA18" s="72"/>
    </row>
    <row r="19" spans="1:27" s="26" customFormat="1" x14ac:dyDescent="0.25">
      <c r="A19" s="42" t="s">
        <v>22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f t="shared" si="3"/>
        <v>0</v>
      </c>
      <c r="Q19" s="8"/>
      <c r="R19" s="2">
        <v>4008110</v>
      </c>
      <c r="S19" s="9">
        <f>+X19</f>
        <v>8405547.6600000001</v>
      </c>
      <c r="T19" s="2" t="s">
        <v>89</v>
      </c>
      <c r="W19" s="10"/>
      <c r="X19" s="6">
        <f>4343103.73+4062443.93</f>
        <v>8405547.6600000001</v>
      </c>
      <c r="Y19" s="10"/>
      <c r="Z19" s="10"/>
      <c r="AA19" s="72"/>
    </row>
    <row r="20" spans="1:27" s="26" customFormat="1" x14ac:dyDescent="0.25">
      <c r="A20" s="42" t="s">
        <v>23</v>
      </c>
      <c r="C20" s="77" t="s">
        <v>107</v>
      </c>
      <c r="D20" s="77" t="s">
        <v>107</v>
      </c>
      <c r="E20" s="77" t="s">
        <v>107</v>
      </c>
      <c r="F20" s="77" t="s">
        <v>107</v>
      </c>
      <c r="G20" s="77" t="s">
        <v>107</v>
      </c>
      <c r="H20" s="77" t="s">
        <v>107</v>
      </c>
      <c r="I20" s="77" t="s">
        <v>107</v>
      </c>
      <c r="J20" s="77" t="s">
        <v>107</v>
      </c>
      <c r="K20" s="77" t="s">
        <v>107</v>
      </c>
      <c r="L20" s="77" t="s">
        <v>107</v>
      </c>
      <c r="M20" s="77" t="s">
        <v>107</v>
      </c>
      <c r="N20" s="77" t="s">
        <v>107</v>
      </c>
      <c r="O20" s="77" t="s">
        <v>107</v>
      </c>
      <c r="Q20" s="8"/>
      <c r="R20" s="2">
        <v>4008111</v>
      </c>
      <c r="S20" s="9">
        <f>+X20</f>
        <v>2</v>
      </c>
      <c r="T20" s="2" t="s">
        <v>90</v>
      </c>
      <c r="W20" s="10"/>
      <c r="X20" s="6">
        <v>2</v>
      </c>
      <c r="Y20" s="10"/>
      <c r="Z20" s="10"/>
      <c r="AA20" s="72"/>
    </row>
    <row r="21" spans="1:27" s="26" customFormat="1" x14ac:dyDescent="0.25">
      <c r="B21" s="42" t="s">
        <v>24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73000000</v>
      </c>
      <c r="K21" s="73">
        <v>0</v>
      </c>
      <c r="L21" s="73">
        <v>0</v>
      </c>
      <c r="M21" s="73">
        <v>92000000</v>
      </c>
      <c r="N21" s="73">
        <v>0</v>
      </c>
      <c r="O21" s="73">
        <f t="shared" si="3"/>
        <v>165000000</v>
      </c>
      <c r="Q21" s="8"/>
      <c r="R21" s="2">
        <v>4008112</v>
      </c>
      <c r="S21" s="9">
        <f t="shared" si="2"/>
        <v>0</v>
      </c>
      <c r="T21" s="2" t="s">
        <v>65</v>
      </c>
      <c r="W21" s="10"/>
      <c r="X21" s="6"/>
      <c r="Y21" s="10"/>
      <c r="Z21" s="10"/>
      <c r="AA21" s="72"/>
    </row>
    <row r="22" spans="1:27" s="26" customFormat="1" x14ac:dyDescent="0.25">
      <c r="B22" s="42" t="s">
        <v>25</v>
      </c>
      <c r="C22" s="73">
        <v>0</v>
      </c>
      <c r="D22" s="73">
        <v>575955</v>
      </c>
      <c r="E22" s="73">
        <v>553531</v>
      </c>
      <c r="F22" s="73">
        <v>499675</v>
      </c>
      <c r="G22" s="73">
        <v>543382</v>
      </c>
      <c r="H22" s="73">
        <v>495376</v>
      </c>
      <c r="I22" s="73">
        <v>471794</v>
      </c>
      <c r="J22" s="73">
        <v>587148</v>
      </c>
      <c r="K22" s="73">
        <v>763685</v>
      </c>
      <c r="L22" s="73">
        <v>773589</v>
      </c>
      <c r="M22" s="73">
        <v>784551</v>
      </c>
      <c r="N22" s="73">
        <v>1423423</v>
      </c>
      <c r="O22" s="73">
        <f t="shared" si="3"/>
        <v>7472109</v>
      </c>
      <c r="Q22" s="14">
        <f>ROUND(SUMIF($R$10:$R$42,4007109,$S$10:$S$42),0)</f>
        <v>1404353</v>
      </c>
      <c r="R22" s="2">
        <v>4008116</v>
      </c>
      <c r="S22" s="9">
        <f>+X22</f>
        <v>0</v>
      </c>
      <c r="T22" s="2" t="s">
        <v>66</v>
      </c>
      <c r="W22" s="10"/>
      <c r="X22" s="6">
        <v>0</v>
      </c>
      <c r="Y22" s="10"/>
      <c r="Z22" s="10"/>
      <c r="AA22" s="72"/>
    </row>
    <row r="23" spans="1:27" s="26" customFormat="1" x14ac:dyDescent="0.25">
      <c r="B23" s="35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f t="shared" si="3"/>
        <v>0</v>
      </c>
      <c r="Q23" s="8"/>
      <c r="R23" s="2">
        <v>4008135</v>
      </c>
      <c r="S23" s="9">
        <f t="shared" si="2"/>
        <v>0</v>
      </c>
      <c r="T23" s="2" t="s">
        <v>67</v>
      </c>
      <c r="W23" s="10"/>
      <c r="X23" s="6"/>
      <c r="Y23" s="10"/>
      <c r="Z23" s="10"/>
      <c r="AA23" s="72"/>
    </row>
    <row r="24" spans="1:27" s="26" customFormat="1" x14ac:dyDescent="0.25">
      <c r="B24" s="42" t="s">
        <v>26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-300</v>
      </c>
      <c r="M24" s="73">
        <v>0</v>
      </c>
      <c r="N24" s="73">
        <v>-100</v>
      </c>
      <c r="O24" s="73">
        <f t="shared" si="3"/>
        <v>-400</v>
      </c>
      <c r="Q24" s="8">
        <f>ROUND(SUMIF($R$10:$R$42,4008402,$S$10:$S$42),0)</f>
        <v>-150</v>
      </c>
      <c r="R24" s="2">
        <v>4008142</v>
      </c>
      <c r="S24" s="9">
        <f t="shared" si="2"/>
        <v>0</v>
      </c>
      <c r="T24" s="2" t="s">
        <v>68</v>
      </c>
      <c r="W24" s="10"/>
      <c r="X24" s="6"/>
      <c r="Y24" s="10"/>
      <c r="Z24" s="10"/>
      <c r="AA24" s="72"/>
    </row>
    <row r="25" spans="1:27" s="26" customFormat="1" x14ac:dyDescent="0.25">
      <c r="B25" s="42" t="s">
        <v>27</v>
      </c>
      <c r="C25" s="73">
        <v>0</v>
      </c>
      <c r="D25" s="73">
        <v>1852359</v>
      </c>
      <c r="E25" s="73">
        <v>1518235</v>
      </c>
      <c r="F25" s="73">
        <v>791558</v>
      </c>
      <c r="G25" s="73">
        <v>802144</v>
      </c>
      <c r="H25" s="73">
        <v>1616894</v>
      </c>
      <c r="I25" s="73">
        <v>801841</v>
      </c>
      <c r="J25" s="73">
        <v>789562</v>
      </c>
      <c r="K25" s="73">
        <v>822962</v>
      </c>
      <c r="L25" s="73">
        <v>828621</v>
      </c>
      <c r="M25" s="73">
        <v>762140</v>
      </c>
      <c r="N25" s="73">
        <v>3544222</v>
      </c>
      <c r="O25" s="73">
        <f t="shared" si="3"/>
        <v>14130538</v>
      </c>
      <c r="Q25" s="14">
        <f>ROUND(SUMIF($R$10:$R$42,4009007,$S$10:$S$42),0)</f>
        <v>1233397</v>
      </c>
      <c r="R25" s="2">
        <v>4008144</v>
      </c>
      <c r="S25" s="9">
        <f>+X25</f>
        <v>119215</v>
      </c>
      <c r="T25" s="2" t="s">
        <v>69</v>
      </c>
      <c r="W25" s="10"/>
      <c r="X25" s="6">
        <f>52512+66703</f>
        <v>119215</v>
      </c>
      <c r="Y25" s="10"/>
      <c r="Z25" s="10"/>
      <c r="AA25" s="72"/>
    </row>
    <row r="26" spans="1:27" s="26" customFormat="1" x14ac:dyDescent="0.25">
      <c r="B26" s="42" t="s">
        <v>28</v>
      </c>
      <c r="C26" s="73">
        <v>0</v>
      </c>
      <c r="D26" s="73">
        <v>4573610</v>
      </c>
      <c r="E26" s="73">
        <v>4518821</v>
      </c>
      <c r="F26" s="73">
        <v>4091877</v>
      </c>
      <c r="G26" s="73">
        <v>4553685</v>
      </c>
      <c r="H26" s="73">
        <v>3953146</v>
      </c>
      <c r="I26" s="73">
        <v>3378193</v>
      </c>
      <c r="J26" s="73">
        <v>4270741</v>
      </c>
      <c r="K26" s="73">
        <v>4366627</v>
      </c>
      <c r="L26" s="73">
        <v>5401559</v>
      </c>
      <c r="M26" s="73">
        <v>4417093</v>
      </c>
      <c r="N26" s="73">
        <v>8268315</v>
      </c>
      <c r="O26" s="73">
        <f t="shared" si="3"/>
        <v>51793667</v>
      </c>
      <c r="Q26" s="14" t="e">
        <f>ROUND(SUMIF($R$10:$R$43,"Total",$S$10:$S$43),0)-SUM(Q11:Q25)+X39+X40+X41+X42+#REF!</f>
        <v>#REF!</v>
      </c>
      <c r="R26" s="2">
        <v>4008170</v>
      </c>
      <c r="S26" s="9">
        <f t="shared" si="2"/>
        <v>0</v>
      </c>
      <c r="T26" s="2" t="s">
        <v>70</v>
      </c>
      <c r="W26" s="10"/>
      <c r="X26" s="6"/>
      <c r="Y26" s="10"/>
      <c r="Z26" s="10"/>
      <c r="AA26" s="72"/>
    </row>
    <row r="27" spans="1:27" s="26" customFormat="1" x14ac:dyDescent="0.25">
      <c r="B27" s="42" t="s">
        <v>29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f t="shared" ref="O27" si="4">SUM(C27:N27)</f>
        <v>0</v>
      </c>
      <c r="Q27" s="8"/>
      <c r="R27" s="2">
        <v>4008182</v>
      </c>
      <c r="S27" s="9">
        <f t="shared" si="2"/>
        <v>0</v>
      </c>
      <c r="T27" s="2" t="s">
        <v>71</v>
      </c>
      <c r="W27" s="10"/>
      <c r="X27" s="6"/>
      <c r="Y27" s="10"/>
      <c r="Z27" s="10"/>
      <c r="AA27" s="72"/>
    </row>
    <row r="28" spans="1:27" s="44" customFormat="1" x14ac:dyDescent="0.25">
      <c r="A28" s="26"/>
      <c r="B28" s="35" t="s">
        <v>30</v>
      </c>
      <c r="C28" s="76">
        <f>SUM(C21:C27)</f>
        <v>0</v>
      </c>
      <c r="D28" s="41">
        <f>SUM(D21:D27)</f>
        <v>7001924</v>
      </c>
      <c r="E28" s="41">
        <f>SUM(E21:E27)</f>
        <v>6590587</v>
      </c>
      <c r="F28" s="41">
        <f>SUM(F21:F27)</f>
        <v>5383110</v>
      </c>
      <c r="G28" s="41">
        <f>SUM(G21:G27)</f>
        <v>5899211</v>
      </c>
      <c r="H28" s="41">
        <f t="shared" ref="H28:N28" si="5">SUM(H21:H27)</f>
        <v>6065416</v>
      </c>
      <c r="I28" s="41">
        <f t="shared" si="5"/>
        <v>4651828</v>
      </c>
      <c r="J28" s="41">
        <f>SUM(J21:J27)</f>
        <v>78647451</v>
      </c>
      <c r="K28" s="41">
        <f>SUM(K21:K27)</f>
        <v>5953274</v>
      </c>
      <c r="L28" s="41">
        <f>SUM(L21:L27)</f>
        <v>7003469</v>
      </c>
      <c r="M28" s="41">
        <f>SUM(M21:M27)</f>
        <v>97963784</v>
      </c>
      <c r="N28" s="41">
        <f t="shared" si="5"/>
        <v>13235860</v>
      </c>
      <c r="O28" s="41">
        <f>SUM(O21:O27)</f>
        <v>238395914</v>
      </c>
      <c r="P28" s="26"/>
      <c r="Q28" s="8" t="e">
        <f>SUM(Q11:Q27)</f>
        <v>#REF!</v>
      </c>
      <c r="R28" s="2">
        <v>4008199</v>
      </c>
      <c r="S28" s="9">
        <f>+X28</f>
        <v>-40821.26</v>
      </c>
      <c r="T28" s="15" t="s">
        <v>72</v>
      </c>
      <c r="W28" s="10"/>
      <c r="X28" s="6">
        <f>-20030.52-20790.74</f>
        <v>-40821.26</v>
      </c>
      <c r="Y28" s="10"/>
      <c r="Z28" s="10"/>
      <c r="AA28" s="72"/>
    </row>
    <row r="29" spans="1:27" s="26" customFormat="1" x14ac:dyDescent="0.25">
      <c r="A29" s="44"/>
      <c r="B29" s="45" t="s">
        <v>31</v>
      </c>
      <c r="C29" s="41">
        <f t="shared" ref="C29:I29" si="6">SUM(C10:C27)</f>
        <v>5004478</v>
      </c>
      <c r="D29" s="41">
        <f t="shared" si="6"/>
        <v>10325647</v>
      </c>
      <c r="E29" s="41">
        <f t="shared" si="6"/>
        <v>8319206</v>
      </c>
      <c r="F29" s="41">
        <f t="shared" si="6"/>
        <v>7176321</v>
      </c>
      <c r="G29" s="41">
        <f t="shared" si="6"/>
        <v>6905765</v>
      </c>
      <c r="H29" s="41">
        <f t="shared" si="6"/>
        <v>9009953</v>
      </c>
      <c r="I29" s="41">
        <f t="shared" si="6"/>
        <v>7555426</v>
      </c>
      <c r="J29" s="41">
        <f>SUM(J10:J26)</f>
        <v>80191128</v>
      </c>
      <c r="K29" s="41">
        <f>SUM(K10:K27)</f>
        <v>7586404</v>
      </c>
      <c r="L29" s="41">
        <f>SUM(L10:L27)</f>
        <v>9238807</v>
      </c>
      <c r="M29" s="41">
        <f>SUM(M10:M27)</f>
        <v>98074220</v>
      </c>
      <c r="N29" s="41">
        <f>SUM(N10:N27)</f>
        <v>14693156</v>
      </c>
      <c r="O29" s="41">
        <f>SUM(O10:O27)</f>
        <v>264080511</v>
      </c>
      <c r="P29" s="44"/>
      <c r="Q29" s="8"/>
      <c r="R29" s="2">
        <v>4008310</v>
      </c>
      <c r="S29" s="9">
        <f t="shared" si="2"/>
        <v>0</v>
      </c>
      <c r="T29" s="2" t="s">
        <v>73</v>
      </c>
      <c r="W29" s="10"/>
      <c r="X29" s="6"/>
      <c r="Y29" s="10"/>
      <c r="Z29" s="10"/>
      <c r="AA29" s="72"/>
    </row>
    <row r="30" spans="1:27" s="26" customFormat="1" x14ac:dyDescent="0.25">
      <c r="A30" s="35" t="s">
        <v>32</v>
      </c>
      <c r="C30" s="77" t="s">
        <v>107</v>
      </c>
      <c r="D30" s="77" t="s">
        <v>107</v>
      </c>
      <c r="E30" s="77" t="s">
        <v>107</v>
      </c>
      <c r="F30" s="77" t="s">
        <v>107</v>
      </c>
      <c r="G30" s="77" t="s">
        <v>107</v>
      </c>
      <c r="H30" s="77" t="s">
        <v>107</v>
      </c>
      <c r="I30" s="77" t="s">
        <v>107</v>
      </c>
      <c r="J30" s="77" t="s">
        <v>107</v>
      </c>
      <c r="K30" s="77" t="s">
        <v>107</v>
      </c>
      <c r="L30" s="77" t="s">
        <v>107</v>
      </c>
      <c r="M30" s="77" t="s">
        <v>107</v>
      </c>
      <c r="N30" s="77" t="s">
        <v>107</v>
      </c>
      <c r="O30" s="77" t="s">
        <v>107</v>
      </c>
      <c r="P30" s="77"/>
      <c r="Q30" s="8"/>
      <c r="R30" s="2">
        <v>4008311</v>
      </c>
      <c r="S30" s="9">
        <f t="shared" si="2"/>
        <v>0</v>
      </c>
      <c r="T30" s="2" t="s">
        <v>74</v>
      </c>
      <c r="W30" s="10"/>
      <c r="X30" s="6"/>
      <c r="Y30" s="10"/>
      <c r="Z30" s="10"/>
      <c r="AA30" s="72"/>
    </row>
    <row r="31" spans="1:27" s="26" customFormat="1" x14ac:dyDescent="0.25">
      <c r="B31" s="42" t="s">
        <v>33</v>
      </c>
      <c r="C31" s="73">
        <v>0</v>
      </c>
      <c r="D31" s="73">
        <v>0</v>
      </c>
      <c r="E31" s="73">
        <v>0</v>
      </c>
      <c r="F31" s="73">
        <v>138831</v>
      </c>
      <c r="G31" s="73">
        <v>0</v>
      </c>
      <c r="H31" s="46">
        <v>0</v>
      </c>
      <c r="I31" s="46">
        <v>0</v>
      </c>
      <c r="J31" s="73">
        <v>648164</v>
      </c>
      <c r="K31" s="73">
        <v>0</v>
      </c>
      <c r="L31" s="73">
        <v>0</v>
      </c>
      <c r="M31" s="73">
        <v>0</v>
      </c>
      <c r="N31" s="73">
        <v>0</v>
      </c>
      <c r="O31" s="37">
        <f>SUM(C31:N31)</f>
        <v>786995</v>
      </c>
      <c r="Q31" s="8"/>
      <c r="R31" s="2">
        <v>4008315</v>
      </c>
      <c r="S31" s="9">
        <f t="shared" si="2"/>
        <v>0</v>
      </c>
      <c r="T31" s="2" t="s">
        <v>75</v>
      </c>
      <c r="W31" s="10"/>
      <c r="X31" s="6"/>
      <c r="Y31" s="10"/>
      <c r="Z31" s="10"/>
      <c r="AA31" s="72"/>
    </row>
    <row r="32" spans="1:27" s="26" customFormat="1" x14ac:dyDescent="0.25">
      <c r="B32" s="42" t="s">
        <v>34</v>
      </c>
      <c r="C32" s="73">
        <v>0</v>
      </c>
      <c r="D32" s="73">
        <v>0</v>
      </c>
      <c r="E32" s="73">
        <v>0</v>
      </c>
      <c r="F32" s="47">
        <v>3335507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48">
        <v>68402625</v>
      </c>
      <c r="M32" s="73">
        <v>0</v>
      </c>
      <c r="N32" s="73">
        <v>0</v>
      </c>
      <c r="O32" s="37">
        <f>SUM(C32:N32)</f>
        <v>71738132</v>
      </c>
      <c r="Q32" s="8"/>
      <c r="R32" s="2">
        <v>4008402</v>
      </c>
      <c r="S32" s="9">
        <f t="shared" si="2"/>
        <v>-150</v>
      </c>
      <c r="T32" s="2" t="s">
        <v>76</v>
      </c>
      <c r="W32" s="10"/>
      <c r="X32" s="6">
        <v>-150</v>
      </c>
      <c r="Y32" s="10"/>
      <c r="Z32" s="10"/>
      <c r="AA32" s="72"/>
    </row>
    <row r="33" spans="1:27" s="26" customFormat="1" x14ac:dyDescent="0.25">
      <c r="B33" s="42" t="s">
        <v>29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f t="shared" ref="O33:O38" si="7">SUM(C33:N33)</f>
        <v>0</v>
      </c>
      <c r="Q33" s="8"/>
      <c r="R33" s="2">
        <v>4009000</v>
      </c>
      <c r="S33" s="9">
        <f t="shared" si="2"/>
        <v>0</v>
      </c>
      <c r="T33" s="2" t="s">
        <v>77</v>
      </c>
      <c r="W33" s="10"/>
      <c r="X33" s="6"/>
      <c r="Y33" s="10"/>
      <c r="Z33" s="10"/>
      <c r="AA33" s="72"/>
    </row>
    <row r="34" spans="1:27" s="26" customFormat="1" x14ac:dyDescent="0.25">
      <c r="B34" s="42" t="s">
        <v>35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f>SUM(C34:N34)</f>
        <v>0</v>
      </c>
      <c r="Q34" s="8"/>
      <c r="R34" s="2">
        <v>4009001</v>
      </c>
      <c r="S34" s="9">
        <f t="shared" si="2"/>
        <v>0</v>
      </c>
      <c r="T34" s="2" t="s">
        <v>78</v>
      </c>
      <c r="W34" s="10"/>
      <c r="X34" s="6">
        <v>0</v>
      </c>
      <c r="Y34" s="10"/>
      <c r="Z34" s="10"/>
      <c r="AA34" s="72"/>
    </row>
    <row r="35" spans="1:27" s="26" customFormat="1" x14ac:dyDescent="0.25">
      <c r="B35" s="42" t="s">
        <v>36</v>
      </c>
      <c r="C35" s="78" t="s">
        <v>107</v>
      </c>
      <c r="D35" s="78" t="s">
        <v>107</v>
      </c>
      <c r="E35" s="78" t="s">
        <v>107</v>
      </c>
      <c r="F35" s="78" t="s">
        <v>107</v>
      </c>
      <c r="G35" s="78" t="s">
        <v>107</v>
      </c>
      <c r="H35" s="78" t="s">
        <v>107</v>
      </c>
      <c r="I35" s="78" t="s">
        <v>107</v>
      </c>
      <c r="J35" s="78" t="s">
        <v>107</v>
      </c>
      <c r="K35" s="78" t="s">
        <v>107</v>
      </c>
      <c r="L35" s="78" t="s">
        <v>107</v>
      </c>
      <c r="M35" s="78" t="s">
        <v>107</v>
      </c>
      <c r="N35" s="78" t="s">
        <v>107</v>
      </c>
      <c r="O35" s="78" t="s">
        <v>107</v>
      </c>
      <c r="Q35" s="8"/>
      <c r="R35" s="2">
        <v>4009007</v>
      </c>
      <c r="S35" s="9">
        <f>+X35</f>
        <v>1233397.42</v>
      </c>
      <c r="T35" s="2" t="s">
        <v>79</v>
      </c>
      <c r="W35" s="10"/>
      <c r="X35" s="6">
        <f>100044.42+1133353</f>
        <v>1233397.42</v>
      </c>
      <c r="Y35" s="10"/>
      <c r="Z35" s="10"/>
      <c r="AA35" s="72"/>
    </row>
    <row r="36" spans="1:27" s="26" customFormat="1" x14ac:dyDescent="0.25">
      <c r="B36" s="35" t="s">
        <v>46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f t="shared" si="7"/>
        <v>0</v>
      </c>
      <c r="Q36" s="8"/>
      <c r="R36" s="2">
        <v>4009060</v>
      </c>
      <c r="S36" s="9">
        <f t="shared" si="2"/>
        <v>0</v>
      </c>
      <c r="T36" s="2" t="s">
        <v>80</v>
      </c>
      <c r="W36" s="10"/>
      <c r="X36" s="6">
        <v>0</v>
      </c>
      <c r="Y36" s="10"/>
      <c r="Z36" s="10"/>
      <c r="AA36" s="72"/>
    </row>
    <row r="37" spans="1:27" s="26" customFormat="1" x14ac:dyDescent="0.25">
      <c r="B37" s="42" t="s">
        <v>48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46">
        <v>181349570</v>
      </c>
      <c r="O37" s="49">
        <f>SUM(C37:N37)</f>
        <v>181349570</v>
      </c>
      <c r="Q37" s="8"/>
      <c r="R37" s="2">
        <v>4009084</v>
      </c>
      <c r="S37" s="9">
        <f>+X37</f>
        <v>-1939.31</v>
      </c>
      <c r="T37" s="2" t="s">
        <v>91</v>
      </c>
      <c r="W37" s="10"/>
      <c r="X37" s="6">
        <v>-1939.31</v>
      </c>
      <c r="Y37" s="10"/>
      <c r="Z37" s="10"/>
      <c r="AA37" s="72"/>
    </row>
    <row r="38" spans="1:27" s="26" customFormat="1" x14ac:dyDescent="0.25">
      <c r="B38" s="35" t="s">
        <v>47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4">
        <v>0</v>
      </c>
      <c r="N38" s="74">
        <v>0</v>
      </c>
      <c r="O38" s="49">
        <f t="shared" si="7"/>
        <v>0</v>
      </c>
      <c r="Q38" s="8"/>
      <c r="R38" s="2">
        <v>4009999</v>
      </c>
      <c r="S38" s="9">
        <f>+X38</f>
        <v>585.08000000000004</v>
      </c>
      <c r="T38" s="2" t="s">
        <v>102</v>
      </c>
      <c r="W38" s="10"/>
      <c r="X38" s="6">
        <v>585.08000000000004</v>
      </c>
      <c r="Y38" s="10"/>
      <c r="Z38" s="10"/>
    </row>
    <row r="39" spans="1:27" s="51" customFormat="1" x14ac:dyDescent="0.25">
      <c r="A39" s="26"/>
      <c r="B39" s="42" t="s">
        <v>37</v>
      </c>
      <c r="C39" s="76">
        <f t="shared" ref="C39:N39" si="8">SUM(C36:C38)</f>
        <v>0</v>
      </c>
      <c r="D39" s="76">
        <f t="shared" si="8"/>
        <v>0</v>
      </c>
      <c r="E39" s="76">
        <f t="shared" si="8"/>
        <v>0</v>
      </c>
      <c r="F39" s="76">
        <f t="shared" si="8"/>
        <v>0</v>
      </c>
      <c r="G39" s="76">
        <f t="shared" si="8"/>
        <v>0</v>
      </c>
      <c r="H39" s="76">
        <f t="shared" si="8"/>
        <v>0</v>
      </c>
      <c r="I39" s="76">
        <f t="shared" si="8"/>
        <v>0</v>
      </c>
      <c r="J39" s="76">
        <f t="shared" si="8"/>
        <v>0</v>
      </c>
      <c r="K39" s="76">
        <f t="shared" si="8"/>
        <v>0</v>
      </c>
      <c r="L39" s="76">
        <f t="shared" si="8"/>
        <v>0</v>
      </c>
      <c r="M39" s="76">
        <f t="shared" si="8"/>
        <v>0</v>
      </c>
      <c r="N39" s="41">
        <f t="shared" si="8"/>
        <v>181349570</v>
      </c>
      <c r="O39" s="50">
        <f>SUM(O36:O38)</f>
        <v>181349570</v>
      </c>
      <c r="P39" s="26"/>
      <c r="Q39" s="8"/>
      <c r="R39" s="2"/>
      <c r="S39" s="9"/>
      <c r="T39" s="2" t="s">
        <v>103</v>
      </c>
      <c r="U39" s="26"/>
      <c r="V39" s="26"/>
      <c r="W39" s="10"/>
      <c r="X39" s="6">
        <v>0</v>
      </c>
      <c r="Y39" s="10"/>
      <c r="Z39" s="10"/>
    </row>
    <row r="40" spans="1:27" ht="15.75" customHeight="1" x14ac:dyDescent="0.25">
      <c r="A40" s="51"/>
      <c r="B40" s="52" t="s">
        <v>38</v>
      </c>
      <c r="C40" s="76">
        <f t="shared" ref="C40:O40" si="9">SUM(C31:C38)</f>
        <v>0</v>
      </c>
      <c r="D40" s="76">
        <f t="shared" si="9"/>
        <v>0</v>
      </c>
      <c r="E40" s="76">
        <f t="shared" si="9"/>
        <v>0</v>
      </c>
      <c r="F40" s="41">
        <f t="shared" si="9"/>
        <v>3474338</v>
      </c>
      <c r="G40" s="76">
        <f t="shared" si="9"/>
        <v>0</v>
      </c>
      <c r="H40" s="41">
        <f t="shared" si="9"/>
        <v>0</v>
      </c>
      <c r="I40" s="41">
        <f t="shared" si="9"/>
        <v>0</v>
      </c>
      <c r="J40" s="76">
        <f t="shared" si="9"/>
        <v>648164</v>
      </c>
      <c r="K40" s="76">
        <f t="shared" si="9"/>
        <v>0</v>
      </c>
      <c r="L40" s="41">
        <f t="shared" si="9"/>
        <v>68402625</v>
      </c>
      <c r="M40" s="76">
        <f t="shared" si="9"/>
        <v>0</v>
      </c>
      <c r="N40" s="41">
        <f t="shared" si="9"/>
        <v>181349570</v>
      </c>
      <c r="O40" s="41">
        <f t="shared" si="9"/>
        <v>253874697</v>
      </c>
      <c r="P40" s="51"/>
      <c r="R40" s="16"/>
      <c r="S40" s="9"/>
      <c r="T40" s="17" t="s">
        <v>104</v>
      </c>
      <c r="U40" s="51"/>
      <c r="V40" s="51"/>
      <c r="X40" s="6">
        <f>3954+3984</f>
        <v>7938</v>
      </c>
    </row>
    <row r="41" spans="1:27" x14ac:dyDescent="0.25">
      <c r="A41" s="22" t="s">
        <v>39</v>
      </c>
      <c r="B41" s="26"/>
      <c r="C41" s="77" t="s">
        <v>107</v>
      </c>
      <c r="D41" s="77" t="s">
        <v>107</v>
      </c>
      <c r="E41" s="77" t="s">
        <v>107</v>
      </c>
      <c r="F41" s="77" t="s">
        <v>107</v>
      </c>
      <c r="G41" s="77" t="s">
        <v>107</v>
      </c>
      <c r="H41" s="77" t="s">
        <v>107</v>
      </c>
      <c r="I41" s="77" t="s">
        <v>107</v>
      </c>
      <c r="J41" s="77" t="s">
        <v>107</v>
      </c>
      <c r="K41" s="77" t="s">
        <v>107</v>
      </c>
      <c r="L41" s="77" t="s">
        <v>107</v>
      </c>
      <c r="M41" s="77" t="s">
        <v>107</v>
      </c>
      <c r="N41" s="77" t="s">
        <v>107</v>
      </c>
      <c r="O41" s="77" t="s">
        <v>107</v>
      </c>
      <c r="S41" s="9"/>
      <c r="T41" s="1" t="s">
        <v>100</v>
      </c>
      <c r="X41" s="6">
        <v>0</v>
      </c>
      <c r="AA41" s="4"/>
    </row>
    <row r="42" spans="1:27" s="26" customFormat="1" x14ac:dyDescent="0.25">
      <c r="B42" s="42" t="s">
        <v>14</v>
      </c>
      <c r="C42" s="41">
        <f t="shared" ref="C42:O42" si="10">+C7+C29-C40</f>
        <v>76454520</v>
      </c>
      <c r="D42" s="41">
        <f t="shared" si="10"/>
        <v>86780167</v>
      </c>
      <c r="E42" s="41">
        <f t="shared" si="10"/>
        <v>95099373</v>
      </c>
      <c r="F42" s="41">
        <f t="shared" si="10"/>
        <v>98801356</v>
      </c>
      <c r="G42" s="41">
        <f t="shared" si="10"/>
        <v>105707121</v>
      </c>
      <c r="H42" s="41">
        <f t="shared" si="10"/>
        <v>114717074</v>
      </c>
      <c r="I42" s="41">
        <f t="shared" si="10"/>
        <v>122272500</v>
      </c>
      <c r="J42" s="41">
        <f t="shared" si="10"/>
        <v>201815464</v>
      </c>
      <c r="K42" s="41">
        <f t="shared" si="10"/>
        <v>209401868</v>
      </c>
      <c r="L42" s="41">
        <f t="shared" si="10"/>
        <v>150238050</v>
      </c>
      <c r="M42" s="41">
        <f t="shared" si="10"/>
        <v>248312270</v>
      </c>
      <c r="N42" s="41">
        <f t="shared" si="10"/>
        <v>81655856</v>
      </c>
      <c r="O42" s="41">
        <f t="shared" si="10"/>
        <v>81655856</v>
      </c>
      <c r="Q42" s="8"/>
      <c r="R42" s="1"/>
      <c r="S42" s="4"/>
      <c r="T42" s="1" t="s">
        <v>101</v>
      </c>
      <c r="U42" s="23"/>
      <c r="V42" s="23"/>
      <c r="W42" s="5"/>
      <c r="X42" s="6">
        <v>0</v>
      </c>
      <c r="Y42" s="5"/>
      <c r="Z42" s="5"/>
    </row>
    <row r="43" spans="1:27" ht="16.5" thickBot="1" x14ac:dyDescent="0.3">
      <c r="A43" s="22" t="s">
        <v>40</v>
      </c>
      <c r="B43" s="26"/>
      <c r="C43" s="37">
        <f>SUM(C42:C42)</f>
        <v>76454520</v>
      </c>
      <c r="D43" s="37">
        <f t="shared" ref="D43:K43" si="11">SUM(D42:D42)</f>
        <v>86780167</v>
      </c>
      <c r="E43" s="37">
        <f>SUM(E42:E42)</f>
        <v>95099373</v>
      </c>
      <c r="F43" s="37">
        <f t="shared" si="11"/>
        <v>98801356</v>
      </c>
      <c r="G43" s="37">
        <f>SUM(G42:G42)</f>
        <v>105707121</v>
      </c>
      <c r="H43" s="37">
        <f t="shared" si="11"/>
        <v>114717074</v>
      </c>
      <c r="I43" s="37">
        <f>SUM(I42:I42)</f>
        <v>122272500</v>
      </c>
      <c r="J43" s="37">
        <f t="shared" si="11"/>
        <v>201815464</v>
      </c>
      <c r="K43" s="37">
        <f t="shared" si="11"/>
        <v>209401868</v>
      </c>
      <c r="L43" s="37">
        <f>SUM(L42:L42)</f>
        <v>150238050</v>
      </c>
      <c r="M43" s="37">
        <f>SUM(M42:M42)</f>
        <v>248312270</v>
      </c>
      <c r="N43" s="37">
        <f>SUM(N42:N42)</f>
        <v>81655856</v>
      </c>
      <c r="O43" s="37">
        <f>SUM(O42:O42)</f>
        <v>81655856</v>
      </c>
      <c r="R43" s="18" t="s">
        <v>81</v>
      </c>
      <c r="S43" s="19">
        <f>SUM(S10:S42)</f>
        <v>11210752.699999999</v>
      </c>
      <c r="T43" s="2"/>
      <c r="U43" s="26"/>
      <c r="V43" s="26"/>
      <c r="W43" s="20"/>
      <c r="X43" s="20">
        <f>SUM(X10:X42)</f>
        <v>11218690.699999999</v>
      </c>
      <c r="Y43" s="19">
        <f>SUM(Y10:Y42)</f>
        <v>0</v>
      </c>
      <c r="Z43" s="19">
        <f>SUM(Z10:Z42)</f>
        <v>0</v>
      </c>
    </row>
    <row r="44" spans="1:27" ht="16.5" thickTop="1" x14ac:dyDescent="0.25">
      <c r="A44" s="53"/>
      <c r="B44" s="43" t="s">
        <v>41</v>
      </c>
      <c r="C44" s="75">
        <v>-22304951</v>
      </c>
      <c r="D44" s="75">
        <v>-22304951</v>
      </c>
      <c r="E44" s="75">
        <v>-22304951</v>
      </c>
      <c r="F44" s="75">
        <v>-22166120</v>
      </c>
      <c r="G44" s="75">
        <v>-22166120</v>
      </c>
      <c r="H44" s="75">
        <v>-22166120</v>
      </c>
      <c r="I44" s="75">
        <v>-22166120</v>
      </c>
      <c r="J44" s="75">
        <v>-21517956</v>
      </c>
      <c r="K44" s="75">
        <v>-21517956</v>
      </c>
      <c r="L44" s="75">
        <v>-21517956</v>
      </c>
      <c r="M44" s="75">
        <v>-21517956</v>
      </c>
      <c r="N44" s="75">
        <v>-21517956</v>
      </c>
      <c r="O44" s="75">
        <f>IF(N44&lt;0,N44,IF(M44&lt;0,M44,IF(L44&lt;0,L44,IF(K44&lt;0,K44,IF(J44&lt;0,J44,IF(G44&lt;0,G44,IF(I44&lt;0,I44,IF(H44&lt;0,H44,IF(F44&lt;0,F44,IF(E44&lt;0,E44,IF(D44&lt;0,D44,IF(C44&lt;0,C44,0))))))))))))</f>
        <v>-21517956</v>
      </c>
      <c r="X44" s="6">
        <f>5279621.87+5907750.75+23410.08</f>
        <v>11210782.700000001</v>
      </c>
    </row>
    <row r="45" spans="1:27" x14ac:dyDescent="0.25">
      <c r="A45" s="26"/>
      <c r="B45" s="35" t="s">
        <v>98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f>IF(N45&lt;0,N45,IF(M45&lt;0,M45,IF(L45&lt;0,L45,IF(K45&lt;0,K45,IF(J45&lt;0,J45,IF(G45&lt;0,G45,IF(I45&lt;0,I45,IF(H45&lt;0,H45,IF(F45&lt;0,F45,IF(E45&lt;0,E45,IF(D45&lt;0,D45,IF(C45&lt;0,C45,0))))))))))))</f>
        <v>0</v>
      </c>
      <c r="X45" s="6">
        <f>X44-X43</f>
        <v>-7907.9999999981374</v>
      </c>
    </row>
    <row r="46" spans="1:27" ht="16.5" thickBot="1" x14ac:dyDescent="0.3">
      <c r="A46" s="22" t="s">
        <v>42</v>
      </c>
      <c r="B46" s="26"/>
      <c r="C46" s="54">
        <f>SUM(C43:C45)</f>
        <v>54149569</v>
      </c>
      <c r="D46" s="54">
        <f>SUM(D43:D45)</f>
        <v>64475216</v>
      </c>
      <c r="E46" s="54">
        <f t="shared" ref="E46:K46" si="12">SUM(E43:E45)</f>
        <v>72794422</v>
      </c>
      <c r="F46" s="54">
        <f t="shared" si="12"/>
        <v>76635236</v>
      </c>
      <c r="G46" s="54">
        <f t="shared" si="12"/>
        <v>83541001</v>
      </c>
      <c r="H46" s="54">
        <f t="shared" si="12"/>
        <v>92550954</v>
      </c>
      <c r="I46" s="54">
        <f t="shared" si="12"/>
        <v>100106380</v>
      </c>
      <c r="J46" s="54">
        <f t="shared" si="12"/>
        <v>180297508</v>
      </c>
      <c r="K46" s="54">
        <f t="shared" si="12"/>
        <v>187883912</v>
      </c>
      <c r="L46" s="54">
        <f>SUM(L43:L45)</f>
        <v>128720094</v>
      </c>
      <c r="M46" s="54">
        <f>SUM(M43:M45)</f>
        <v>226794314</v>
      </c>
      <c r="N46" s="54">
        <f>SUM(N43:N45)</f>
        <v>60137900</v>
      </c>
      <c r="O46" s="54">
        <f>SUM(O43:O45)</f>
        <v>60137900</v>
      </c>
      <c r="S46" s="4">
        <f>S43-X44</f>
        <v>-30.000000001862645</v>
      </c>
    </row>
    <row r="47" spans="1:27" ht="16.5" thickTop="1" x14ac:dyDescent="0.25">
      <c r="A47" s="22" t="s">
        <v>0</v>
      </c>
      <c r="B47" s="26"/>
      <c r="C47" s="79" t="s">
        <v>107</v>
      </c>
      <c r="D47" s="79" t="s">
        <v>107</v>
      </c>
      <c r="E47" s="79" t="s">
        <v>107</v>
      </c>
      <c r="F47" s="79" t="s">
        <v>107</v>
      </c>
      <c r="G47" s="79" t="s">
        <v>107</v>
      </c>
      <c r="H47" s="79" t="s">
        <v>107</v>
      </c>
      <c r="I47" s="79" t="s">
        <v>107</v>
      </c>
      <c r="J47" s="79" t="s">
        <v>107</v>
      </c>
      <c r="K47" s="79" t="s">
        <v>107</v>
      </c>
      <c r="L47" s="79" t="s">
        <v>107</v>
      </c>
      <c r="M47" s="79" t="s">
        <v>107</v>
      </c>
      <c r="N47" s="79" t="s">
        <v>107</v>
      </c>
      <c r="O47" s="79" t="s">
        <v>107</v>
      </c>
    </row>
    <row r="48" spans="1:27" x14ac:dyDescent="0.25">
      <c r="A48" s="71" t="str">
        <f>A3</f>
        <v>FISCAL YEAR 2018</v>
      </c>
      <c r="B48" s="26"/>
      <c r="C48" s="79" t="s">
        <v>107</v>
      </c>
      <c r="D48" s="79" t="s">
        <v>107</v>
      </c>
      <c r="E48" s="79" t="s">
        <v>107</v>
      </c>
      <c r="F48" s="79" t="s">
        <v>107</v>
      </c>
      <c r="G48" s="79" t="s">
        <v>107</v>
      </c>
      <c r="H48" s="79" t="s">
        <v>107</v>
      </c>
      <c r="I48" s="79" t="s">
        <v>107</v>
      </c>
      <c r="J48" s="79" t="s">
        <v>107</v>
      </c>
      <c r="K48" s="79" t="s">
        <v>107</v>
      </c>
      <c r="L48" s="79" t="s">
        <v>107</v>
      </c>
      <c r="M48" s="79" t="s">
        <v>107</v>
      </c>
      <c r="N48" s="79" t="s">
        <v>107</v>
      </c>
      <c r="O48" s="79" t="s">
        <v>107</v>
      </c>
    </row>
    <row r="49" spans="1:15" x14ac:dyDescent="0.25">
      <c r="B49" s="26"/>
      <c r="C49" s="30" t="s">
        <v>1</v>
      </c>
      <c r="D49" s="30" t="s">
        <v>2</v>
      </c>
      <c r="E49" s="34" t="s">
        <v>3</v>
      </c>
      <c r="F49" s="30" t="s">
        <v>4</v>
      </c>
      <c r="G49" s="57" t="s">
        <v>5</v>
      </c>
      <c r="H49" s="30" t="s">
        <v>6</v>
      </c>
      <c r="I49" s="34" t="s">
        <v>7</v>
      </c>
      <c r="J49" s="34" t="s">
        <v>8</v>
      </c>
      <c r="K49" s="30" t="s">
        <v>9</v>
      </c>
      <c r="L49" s="34" t="s">
        <v>10</v>
      </c>
      <c r="M49" s="34" t="s">
        <v>11</v>
      </c>
      <c r="N49" s="34" t="s">
        <v>99</v>
      </c>
      <c r="O49" s="79" t="s">
        <v>107</v>
      </c>
    </row>
    <row r="50" spans="1:15" x14ac:dyDescent="0.25">
      <c r="A50" s="58" t="s">
        <v>43</v>
      </c>
      <c r="B50" s="26"/>
      <c r="C50" s="79" t="s">
        <v>107</v>
      </c>
      <c r="D50" s="79" t="s">
        <v>107</v>
      </c>
      <c r="E50" s="79" t="s">
        <v>107</v>
      </c>
      <c r="F50" s="79" t="s">
        <v>107</v>
      </c>
      <c r="G50" s="79" t="s">
        <v>107</v>
      </c>
      <c r="H50" s="79" t="s">
        <v>107</v>
      </c>
      <c r="I50" s="79" t="s">
        <v>107</v>
      </c>
      <c r="J50" s="79" t="s">
        <v>107</v>
      </c>
      <c r="K50" s="79" t="s">
        <v>107</v>
      </c>
      <c r="L50" s="79" t="s">
        <v>107</v>
      </c>
      <c r="M50" s="79" t="s">
        <v>107</v>
      </c>
      <c r="N50" s="79" t="s">
        <v>107</v>
      </c>
      <c r="O50" s="79" t="s">
        <v>107</v>
      </c>
    </row>
    <row r="51" spans="1:15" x14ac:dyDescent="0.25">
      <c r="B51" s="42" t="s">
        <v>44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f>+M55</f>
        <v>0</v>
      </c>
      <c r="O51" s="79" t="s">
        <v>107</v>
      </c>
    </row>
    <row r="52" spans="1:15" x14ac:dyDescent="0.25">
      <c r="B52" s="42" t="s">
        <v>35</v>
      </c>
      <c r="C52" s="73">
        <f>+C34</f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f>+N34</f>
        <v>0</v>
      </c>
      <c r="O52" s="79" t="s">
        <v>107</v>
      </c>
    </row>
    <row r="53" spans="1:15" x14ac:dyDescent="0.25">
      <c r="B53" s="35" t="s">
        <v>57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9" t="s">
        <v>107</v>
      </c>
    </row>
    <row r="54" spans="1:15" x14ac:dyDescent="0.25">
      <c r="B54" s="42" t="s">
        <v>56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9" t="s">
        <v>107</v>
      </c>
    </row>
    <row r="55" spans="1:15" ht="16.5" thickBot="1" x14ac:dyDescent="0.3">
      <c r="B55" s="42" t="s">
        <v>45</v>
      </c>
      <c r="C55" s="80">
        <f t="shared" ref="C55:N55" si="13">SUM(C51:C54)</f>
        <v>0</v>
      </c>
      <c r="D55" s="80">
        <f t="shared" si="13"/>
        <v>0</v>
      </c>
      <c r="E55" s="80">
        <f t="shared" si="13"/>
        <v>0</v>
      </c>
      <c r="F55" s="80">
        <f t="shared" si="13"/>
        <v>0</v>
      </c>
      <c r="G55" s="80">
        <f t="shared" si="13"/>
        <v>0</v>
      </c>
      <c r="H55" s="80">
        <f t="shared" si="13"/>
        <v>0</v>
      </c>
      <c r="I55" s="80">
        <f t="shared" si="13"/>
        <v>0</v>
      </c>
      <c r="J55" s="80">
        <f t="shared" si="13"/>
        <v>0</v>
      </c>
      <c r="K55" s="80">
        <f t="shared" si="13"/>
        <v>0</v>
      </c>
      <c r="L55" s="80">
        <f t="shared" si="13"/>
        <v>0</v>
      </c>
      <c r="M55" s="80">
        <f t="shared" si="13"/>
        <v>0</v>
      </c>
      <c r="N55" s="80">
        <f t="shared" si="13"/>
        <v>0</v>
      </c>
      <c r="O55" s="79" t="s">
        <v>107</v>
      </c>
    </row>
    <row r="56" spans="1:15" ht="16.5" thickTop="1" x14ac:dyDescent="0.25">
      <c r="A56" s="58" t="s">
        <v>58</v>
      </c>
      <c r="B56" s="26"/>
      <c r="C56" s="79" t="s">
        <v>107</v>
      </c>
      <c r="D56" s="79" t="s">
        <v>107</v>
      </c>
      <c r="E56" s="79" t="s">
        <v>107</v>
      </c>
      <c r="F56" s="79" t="s">
        <v>107</v>
      </c>
      <c r="G56" s="79" t="s">
        <v>107</v>
      </c>
      <c r="H56" s="79" t="s">
        <v>107</v>
      </c>
      <c r="I56" s="79" t="s">
        <v>107</v>
      </c>
      <c r="J56" s="79" t="s">
        <v>107</v>
      </c>
      <c r="K56" s="79" t="s">
        <v>107</v>
      </c>
      <c r="L56" s="79" t="s">
        <v>107</v>
      </c>
      <c r="M56" s="79" t="s">
        <v>107</v>
      </c>
      <c r="N56" s="79" t="s">
        <v>107</v>
      </c>
      <c r="O56" s="79" t="s">
        <v>107</v>
      </c>
    </row>
    <row r="57" spans="1:15" x14ac:dyDescent="0.25">
      <c r="B57" s="42" t="s">
        <v>52</v>
      </c>
      <c r="C57" s="59">
        <v>108515932</v>
      </c>
      <c r="D57" s="59">
        <v>105624293</v>
      </c>
      <c r="E57" s="59">
        <v>104102855</v>
      </c>
      <c r="F57" s="59">
        <v>102907026</v>
      </c>
      <c r="G57" s="59">
        <v>102024337</v>
      </c>
      <c r="H57" s="59">
        <v>99518753</v>
      </c>
      <c r="I57" s="59">
        <v>98112308</v>
      </c>
      <c r="J57" s="59">
        <v>96916609</v>
      </c>
      <c r="K57" s="59">
        <v>95864226</v>
      </c>
      <c r="L57" s="59">
        <v>94627800</v>
      </c>
      <c r="M57" s="59">
        <v>94550146</v>
      </c>
      <c r="N57" s="37">
        <v>94054565</v>
      </c>
      <c r="O57" s="79" t="s">
        <v>107</v>
      </c>
    </row>
    <row r="58" spans="1:15" x14ac:dyDescent="0.25">
      <c r="B58" s="42" t="s">
        <v>53</v>
      </c>
      <c r="C58" s="61">
        <v>3125000</v>
      </c>
      <c r="D58" s="37">
        <v>3125000</v>
      </c>
      <c r="E58" s="37">
        <v>3125000</v>
      </c>
      <c r="F58" s="37">
        <v>3125000</v>
      </c>
      <c r="G58" s="37">
        <v>3125000</v>
      </c>
      <c r="H58" s="37">
        <v>3125000</v>
      </c>
      <c r="I58" s="37">
        <v>2750000</v>
      </c>
      <c r="J58" s="37">
        <v>2750000</v>
      </c>
      <c r="K58" s="37">
        <v>2500000</v>
      </c>
      <c r="L58" s="37">
        <v>2500000</v>
      </c>
      <c r="M58" s="37">
        <v>2500000</v>
      </c>
      <c r="N58" s="37">
        <v>2500000</v>
      </c>
      <c r="O58" s="79" t="s">
        <v>107</v>
      </c>
    </row>
    <row r="59" spans="1:15" ht="16.5" thickBot="1" x14ac:dyDescent="0.3">
      <c r="B59" s="58" t="s">
        <v>54</v>
      </c>
      <c r="C59" s="62">
        <f t="shared" ref="C59:N59" si="14">SUM(C56:C58)</f>
        <v>111640932</v>
      </c>
      <c r="D59" s="54">
        <f t="shared" si="14"/>
        <v>108749293</v>
      </c>
      <c r="E59" s="62">
        <f t="shared" si="14"/>
        <v>107227855</v>
      </c>
      <c r="F59" s="54">
        <f t="shared" si="14"/>
        <v>106032026</v>
      </c>
      <c r="G59" s="54">
        <f t="shared" si="14"/>
        <v>105149337</v>
      </c>
      <c r="H59" s="54">
        <f t="shared" si="14"/>
        <v>102643753</v>
      </c>
      <c r="I59" s="54">
        <f t="shared" si="14"/>
        <v>100862308</v>
      </c>
      <c r="J59" s="54">
        <f t="shared" si="14"/>
        <v>99666609</v>
      </c>
      <c r="K59" s="54">
        <f t="shared" si="14"/>
        <v>98364226</v>
      </c>
      <c r="L59" s="54">
        <f t="shared" si="14"/>
        <v>97127800</v>
      </c>
      <c r="M59" s="62">
        <f t="shared" si="14"/>
        <v>97050146</v>
      </c>
      <c r="N59" s="62">
        <f t="shared" si="14"/>
        <v>96554565</v>
      </c>
      <c r="O59" s="79" t="s">
        <v>107</v>
      </c>
    </row>
    <row r="60" spans="1:15" ht="16.5" thickTop="1" x14ac:dyDescent="0.25">
      <c r="A60" s="70" t="s">
        <v>105</v>
      </c>
      <c r="B60" s="58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63"/>
    </row>
    <row r="61" spans="1:15" x14ac:dyDescent="0.25">
      <c r="A61" s="56"/>
      <c r="C61" s="36"/>
      <c r="D61" s="36"/>
      <c r="E61" s="64"/>
      <c r="F61" s="36"/>
      <c r="G61" s="65"/>
      <c r="I61" s="51"/>
      <c r="J61" s="64"/>
      <c r="K61" s="64"/>
      <c r="L61" s="64"/>
      <c r="M61" s="64"/>
      <c r="N61" s="36"/>
      <c r="O61" s="63"/>
    </row>
    <row r="62" spans="1:15" hidden="1" x14ac:dyDescent="0.25">
      <c r="B62" s="66" t="s">
        <v>55</v>
      </c>
      <c r="C62" s="67">
        <f>ROUNDDOWN(+C57+C18+C58+C54-133608619-3750000,0)</f>
        <v>-21367180</v>
      </c>
      <c r="D62" s="67">
        <f t="shared" ref="D62:N62" si="15">ROUNDDOWN(+D57+D18+D58+D54-C57-C58,0)</f>
        <v>0</v>
      </c>
      <c r="E62" s="67">
        <f t="shared" si="15"/>
        <v>0</v>
      </c>
      <c r="F62" s="67">
        <f t="shared" si="15"/>
        <v>0</v>
      </c>
      <c r="G62" s="67">
        <f t="shared" si="15"/>
        <v>0</v>
      </c>
      <c r="H62" s="67">
        <f t="shared" si="15"/>
        <v>0</v>
      </c>
      <c r="I62" s="67">
        <f t="shared" si="15"/>
        <v>0</v>
      </c>
      <c r="J62" s="67">
        <f t="shared" si="15"/>
        <v>0</v>
      </c>
      <c r="K62" s="67">
        <f t="shared" si="15"/>
        <v>0</v>
      </c>
      <c r="L62" s="67">
        <f t="shared" si="15"/>
        <v>0</v>
      </c>
      <c r="M62" s="67">
        <f t="shared" si="15"/>
        <v>0</v>
      </c>
      <c r="N62" s="67">
        <f t="shared" si="15"/>
        <v>0</v>
      </c>
      <c r="O62" s="64"/>
    </row>
    <row r="63" spans="1:15" x14ac:dyDescent="0.25">
      <c r="A63" s="22"/>
      <c r="C63" s="60"/>
      <c r="D63" s="36"/>
      <c r="E63" s="64"/>
      <c r="F63" s="36"/>
      <c r="H63" s="64"/>
      <c r="I63" s="64"/>
      <c r="J63" s="68"/>
      <c r="K63" s="68"/>
      <c r="L63" s="68"/>
      <c r="M63" s="64"/>
      <c r="N63" s="69"/>
      <c r="O63" s="64"/>
    </row>
    <row r="64" spans="1:15" x14ac:dyDescent="0.25">
      <c r="C64" s="21"/>
      <c r="D64" s="36"/>
      <c r="E64" s="64"/>
      <c r="F64" s="36"/>
      <c r="H64" s="64"/>
      <c r="I64" s="64"/>
      <c r="J64" s="36"/>
      <c r="K64" s="64"/>
      <c r="L64" s="64"/>
      <c r="M64" s="64"/>
      <c r="N64" s="7"/>
      <c r="O64" s="64"/>
    </row>
    <row r="65" spans="3:15" x14ac:dyDescent="0.25">
      <c r="C65" s="21"/>
      <c r="D65" s="36"/>
      <c r="E65" s="64"/>
      <c r="F65" s="36"/>
      <c r="H65" s="64"/>
      <c r="I65" s="64"/>
      <c r="J65" s="64"/>
      <c r="K65" s="64"/>
      <c r="L65" s="64"/>
      <c r="M65" s="64"/>
      <c r="N65" s="7"/>
      <c r="O65" s="64"/>
    </row>
    <row r="66" spans="3:15" x14ac:dyDescent="0.25">
      <c r="C66" s="21"/>
      <c r="D66" s="36"/>
      <c r="E66" s="64"/>
      <c r="F66" s="36"/>
      <c r="H66" s="64"/>
      <c r="I66" s="64"/>
      <c r="J66" s="64"/>
      <c r="K66" s="64"/>
      <c r="L66" s="64"/>
      <c r="M66" s="64"/>
      <c r="N66" s="7"/>
      <c r="O66" s="64"/>
    </row>
    <row r="67" spans="3:15" x14ac:dyDescent="0.25">
      <c r="C67" s="21"/>
      <c r="D67" s="36"/>
      <c r="E67" s="64"/>
      <c r="F67" s="36"/>
      <c r="H67" s="64"/>
      <c r="I67" s="64"/>
      <c r="J67" s="64"/>
      <c r="K67" s="64"/>
      <c r="L67" s="64"/>
      <c r="M67" s="64"/>
      <c r="N67" s="7"/>
      <c r="O67" s="64"/>
    </row>
    <row r="68" spans="3:15" x14ac:dyDescent="0.25">
      <c r="C68" s="21"/>
    </row>
    <row r="69" spans="3:15" x14ac:dyDescent="0.25">
      <c r="C69" s="21"/>
    </row>
    <row r="70" spans="3:15" x14ac:dyDescent="0.25">
      <c r="C70" s="21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Stephanie Caldwell</cp:lastModifiedBy>
  <cp:lastPrinted>2018-04-04T14:13:34Z</cp:lastPrinted>
  <dcterms:created xsi:type="dcterms:W3CDTF">1997-08-15T18:05:00Z</dcterms:created>
  <dcterms:modified xsi:type="dcterms:W3CDTF">2019-03-04T19:00:32Z</dcterms:modified>
</cp:coreProperties>
</file>